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0" windowWidth="19035" windowHeight="11760"/>
  </bookViews>
  <sheets>
    <sheet name="Policy Status" sheetId="1" r:id="rId1"/>
  </sheets>
  <definedNames>
    <definedName name="_xlnm._FilterDatabase" localSheetId="0" hidden="1">'Policy Status'!$A$5:$X$6</definedName>
  </definedNames>
  <calcPr calcId="145621"/>
</workbook>
</file>

<file path=xl/calcChain.xml><?xml version="1.0" encoding="utf-8"?>
<calcChain xmlns="http://schemas.openxmlformats.org/spreadsheetml/2006/main">
  <c r="A175" i="1" l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nnections.xml><?xml version="1.0" encoding="utf-8"?>
<connections xmlns="http://schemas.openxmlformats.org/spreadsheetml/2006/main">
  <connection id="1" name="policiesData" type="4" refreshedVersion="0" background="1">
    <webPr xml="1" sourceData="1" url="renewalPendingPolicies.xml" htmlTables="1" htmlFormat="all"/>
  </connection>
</connections>
</file>

<file path=xl/sharedStrings.xml><?xml version="1.0" encoding="utf-8"?>
<sst xmlns="http://schemas.openxmlformats.org/spreadsheetml/2006/main" count="4494" uniqueCount="102">
  <si>
    <t>${translation.importedFrom}</t>
  </si>
  <si>
    <t>${translation.importDate}</t>
  </si>
  <si>
    <t>${translation.convType}</t>
  </si>
  <si>
    <t>${translation.preconversionRenewalCycle}</t>
  </si>
  <si>
    <t>Renewal / Expiration Pending</t>
  </si>
  <si>
    <t/>
  </si>
  <si>
    <t>For: Policies with Renewal/Expiration Date Within   1000 days</t>
  </si>
  <si>
    <t>Run Date:  04/16/2016</t>
  </si>
  <si>
    <t>Policy 
Number</t>
  </si>
  <si>
    <t>Do 
Not Renew</t>
  </si>
  <si>
    <t>Manual 
Renew</t>
  </si>
  <si>
    <t>Cancel 
Notice</t>
  </si>
  <si>
    <t>Renewal 
Cycle</t>
  </si>
  <si>
    <t>Policy 
Status</t>
  </si>
  <si>
    <t>Quote 
Status</t>
  </si>
  <si>
    <t>Insured 
Name</t>
  </si>
  <si>
    <t>Insured 
Email</t>
  </si>
  <si>
    <t>Insured 
Telephone</t>
  </si>
  <si>
    <t>Policy 
Effective Date</t>
  </si>
  <si>
    <t>Days Prior 
to Expiration</t>
  </si>
  <si>
    <t>Policy 
Expiration Date</t>
  </si>
  <si>
    <t>Run 
Date</t>
  </si>
  <si>
    <t>Risk 
State</t>
  </si>
  <si>
    <t>LOB - 
Product Name</t>
  </si>
  <si>
    <t>Channel</t>
  </si>
  <si>
    <t>Location</t>
  </si>
  <si>
    <t>Location 
Type</t>
  </si>
  <si>
    <t>Sub-producer</t>
  </si>
  <si>
    <t>MAIG</t>
  </si>
  <si>
    <t>MIN</t>
  </si>
  <si>
    <t>N</t>
  </si>
  <si>
    <t>Issued</t>
  </si>
  <si>
    <t>PA</t>
  </si>
  <si>
    <t>Automobile</t>
  </si>
  <si>
    <t>agency</t>
  </si>
  <si>
    <t>AAA Mid-Atlantic</t>
  </si>
  <si>
    <t>AAA Agent</t>
  </si>
  <si>
    <t>House Agent Scranton</t>
  </si>
  <si>
    <t>Proposed</t>
  </si>
  <si>
    <t>DE</t>
  </si>
  <si>
    <t>House Agent Christiana</t>
  </si>
  <si>
    <t>AAA Central Penn</t>
  </si>
  <si>
    <t>Carroll Kinsey</t>
  </si>
  <si>
    <t>Edward Newton</t>
  </si>
  <si>
    <t>CHERYLN STEVENSON</t>
  </si>
  <si>
    <t>House Agent Mid-Atlantic</t>
  </si>
  <si>
    <t>House Agent Anthracite</t>
  </si>
  <si>
    <t>Data Gathering</t>
  </si>
  <si>
    <t>VA</t>
  </si>
  <si>
    <t>HDES</t>
  </si>
  <si>
    <t>AUT</t>
  </si>
  <si>
    <t>CA</t>
  </si>
  <si>
    <t>Homeowners</t>
  </si>
  <si>
    <t>AAA NCNU</t>
  </si>
  <si>
    <t>House Agent AAA NCNU</t>
  </si>
  <si>
    <t>House Agent NOC MAIG Sales</t>
  </si>
  <si>
    <t>MD</t>
  </si>
  <si>
    <t>ANDREA SMITHE</t>
  </si>
  <si>
    <t>NJ</t>
  </si>
  <si>
    <t>House Agent Woodbridge</t>
  </si>
  <si>
    <t>Stephen Biter</t>
  </si>
  <si>
    <t>Jessy Sandhu</t>
  </si>
  <si>
    <t>AAAAgentTEST Mid-Atlantic</t>
  </si>
  <si>
    <t>DEBRA BEAVERS</t>
  </si>
  <si>
    <t>Damien Houlihan</t>
  </si>
  <si>
    <t>Premium Calculated</t>
  </si>
  <si>
    <t>House Agent Glen Burnie CCIT</t>
  </si>
  <si>
    <t>House Agent Springfield</t>
  </si>
  <si>
    <t>John Startzel</t>
  </si>
  <si>
    <t>AAA Southern Penn</t>
  </si>
  <si>
    <t>House Agent AAA Southern Penn</t>
  </si>
  <si>
    <t>Roger Sybesma</t>
  </si>
  <si>
    <t>URSULA LEINBACH</t>
  </si>
  <si>
    <t>AAA Insurance Exchange</t>
  </si>
  <si>
    <t>Angie  Sanchez</t>
  </si>
  <si>
    <t>Westtown Insurance Group</t>
  </si>
  <si>
    <t>Independent Agent</t>
  </si>
  <si>
    <t>House Agent Westtown Insurance Group</t>
  </si>
  <si>
    <t>House Agent Timonium</t>
  </si>
  <si>
    <t>corporate</t>
  </si>
  <si>
    <t>Hamilton CC</t>
  </si>
  <si>
    <t>Contact Center</t>
  </si>
  <si>
    <t>Suzanne Forman</t>
  </si>
  <si>
    <t>DONALD FOSTER</t>
  </si>
  <si>
    <t>House Agent CSAA DSU Hamilton</t>
  </si>
  <si>
    <t>Kenneth Baker</t>
  </si>
  <si>
    <t>Huntingdon Insurance Group</t>
  </si>
  <si>
    <t>Paul Martin</t>
  </si>
  <si>
    <t>James Klippert</t>
  </si>
  <si>
    <t>AAA South Jersey</t>
  </si>
  <si>
    <t>Juanita James</t>
  </si>
  <si>
    <t>AAA North Jersey</t>
  </si>
  <si>
    <t>House Agent AAA North Jersey</t>
  </si>
  <si>
    <t>Maureen McNeill</t>
  </si>
  <si>
    <t>CHARLES REDSTONE</t>
  </si>
  <si>
    <t>House Agent AAA So Jersey Voorhees</t>
  </si>
  <si>
    <t>Ray Crossan</t>
  </si>
  <si>
    <t>Regina Tierno</t>
  </si>
  <si>
    <t>House Agent Bel Air</t>
  </si>
  <si>
    <t>House Agent Philadelphia</t>
  </si>
  <si>
    <t>Marlene Miranda</t>
  </si>
  <si>
    <t>Suzanne Lizzul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</si>
</sst>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[$-409]mmmm\ d\,\ yyyy;@"/>
    <numFmt numFmtId="166" formatCode="mm\/dd\/yyyy"/>
    <numFmt numFmtId="167" formatCode="[$$-409]#,##0.00"/>
    <numFmt numFmtId="168" formatCode="mm/dd/yyyy\ h:mm\ AM/PM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none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166" fontId="1" fillId="3" borderId="0">
      <alignment horizontal="center" vertical="center"/>
    </xf>
    <xf numFmtId="0" fontId="6" fillId="3" borderId="0" applyFill="0" applyBorder="0" applyAlignment="0" applyProtection="0"/>
    <xf numFmtId="167" fontId="1" fillId="3" borderId="0">
      <alignment horizontal="right" vertical="center"/>
    </xf>
    <xf numFmtId="0" fontId="1" fillId="3" borderId="0"/>
    <xf numFmtId="0" fontId="1" fillId="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0" fontId="2" fillId="0" borderId="0" xfId="1" applyNumberFormat="1" applyAlignment="1" applyProtection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65" fontId="0" fillId="0" borderId="0" xfId="0" applyNumberFormat="1"/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2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8">
    <cellStyle name="40% - Accent1" xfId="2" builtinId="31"/>
    <cellStyle name="Date" xfId="3"/>
    <cellStyle name="Hyperlink" xfId="1" builtinId="8"/>
    <cellStyle name="hyperlinks" xfId="4"/>
    <cellStyle name="money" xfId="5"/>
    <cellStyle name="Normal" xfId="0" builtinId="0"/>
    <cellStyle name="Normal 2" xfId="6"/>
    <cellStyle name="tableHeader" xfId="7"/>
  </cellStyles>
  <dxfs count="28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relativeIndent="0" justifyLastLine="0" shrinkToFit="0" readingOrder="0"/>
    </dxf>
    <dxf>
      <numFmt numFmtId="166" formatCode="mm\/dd\/yyyy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relativeIndent="0" justifyLastLine="0" shrinkToFit="0" readingOrder="0"/>
    </dxf>
    <dxf>
      <numFmt numFmtId="0" formatCode="General"/>
      <alignment horizontal="center" vertical="center" textRotation="0" wrapText="0" relative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light" defaultPivotStyle="PivotStyleLight16">
    <tableStyle name="light" pivot="0" count="2">
      <tableStyleElement type="headerRow" dxfId="27"/>
      <tableStyleElement type="totalRow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policies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policy-number" type="xs:string" minOccurs="0" maxOccurs="1" nillable="true"/>
                  <xs:element name="imported-from" type="xs:string" minOccurs="0" maxOccurs="1" nillable="true"/>
                  <xs:element name="import-date" type="xs:string" minOccurs="0" maxOccurs="1" nillable="true"/>
                  <xs:element name="conv-type" type="xs:string" minOccurs="0" maxOccurs="1" nillable="true"/>
                  <xs:element name="do-not-renew" type="xs:string" minOccurs="0" maxOccurs="1" nillable="true"/>
                  <xs:element name="manual-renew-ind" type="xs:string" minOccurs="0" maxOccurs="1" nillable="true"/>
                  <xs:element name="cancel-notice-ind" type="xs:string" minOccurs="0" maxOccurs="1" nillable="true"/>
                  <xs:element name="preconversion-renewal-cycle" type="xs:string" minOccurs="0" maxOccurs="1" nillable="true"/>
                  <xs:element name="renewal-cycle" type="xs:string" minOccurs="0" maxOccurs="1" nillable="true"/>
                  <xs:element name="policy-status" type="xs:string" minOccurs="0" maxOccurs="1" nillable="true"/>
                  <xs:element name="quote-status" type="xs:string" minOccurs="0" maxOccurs="1" nillable="true"/>
                  <xs:element name="insured-name" type="xs:string" minOccurs="0" maxOccurs="1" nillable="true"/>
                  <xs:element name="insured-email" type="xs:string" minOccurs="0" maxOccurs="1" nillable="true"/>
                  <xs:element name="insured-telephone" type="xs:string" minOccurs="0" maxOccurs="1" nillable="true"/>
                  <xs:element name="policy-effective-date" type="xs:string" minOccurs="0" maxOccurs="1" nillable="true"/>
                  <xs:element name="days-prior-to-expiration" type="xs:string" minOccurs="0" maxOccurs="1" nillable="true"/>
                  <xs:element name="policy-expiration-date" type="xs:string" minOccurs="0" maxOccurs="1" nillable="true"/>
                  <xs:element name="run-date" type="xs:string" minOccurs="0" maxOccurs="1" nillable="true"/>
                  <xs:element name="risk-state" type="xs:string" minOccurs="0" maxOccurs="1" nillable="true"/>
                  <xs:element name="lob-product-name" type="xs:string" minOccurs="0" maxOccurs="1" nillable="true"/>
                  <xs:element name="channel" type="xs:string" minOccurs="0" maxOccurs="1" nillable="true"/>
                  <xs:element name="location" type="xs:string" minOccurs="0" maxOccurs="1" nillable="true"/>
                  <xs:element name="location-type" type="xs:string" minOccurs="0" maxOccurs="1" nillable="true"/>
                  <xs:element name="sub-producer" type="xs:string" minOccurs="0" maxOccurs="1" nillable="true"/>
                </xs:sequence>
              </xs:complexType>
            </xs:element>
          </xs:sequence>
        </xs:complexType>
      </xs:element>
    </xs:schema>
  </Schema>
  <Map ID="1" Name="policiesDataMap" RootElement="root" SchemaID="SchemapoliciesData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oliciesData" displayName="policiesData" ref="A5:X175" tableType="xml" totalsRowShown="0" headerRowDxfId="25" dataDxfId="24" connectionId="1">
  <autoFilter ref="A5:X175"/>
  <tableColumns count="24">
    <tableColumn id="1" uniqueName="Policy Number" name="Policy _x000a_Number" dataDxfId="23">
      <xmlColumnPr mapId="1" xpath="/root/row/policy-number" xmlDataType="string"/>
    </tableColumn>
    <tableColumn id="23" uniqueName="${translation.importedFrom}" name="${translation.importedFrom}" dataDxfId="22">
      <xmlColumnPr mapId="1" xpath="/root/row/imported-from" xmlDataType="string"/>
    </tableColumn>
    <tableColumn id="4" uniqueName="${translation.importDate}" name="${translation.importDate}" dataDxfId="21">
      <xmlColumnPr mapId="1" xpath="/root/row/import-date" xmlDataType="string"/>
    </tableColumn>
    <tableColumn id="3" uniqueName="${translation.convType}" name="${translation.convType}" dataDxfId="20">
      <xmlColumnPr mapId="1" xpath="/root/row/conv-type" xmlDataType="string"/>
    </tableColumn>
    <tableColumn id="14" uniqueName="Do Not Renew" name="Do _x000a_Not Renew" dataDxfId="19">
      <xmlColumnPr mapId="1" xpath="/root/row/do-not-renew" xmlDataType="string"/>
    </tableColumn>
    <tableColumn id="22" uniqueName="Manual Renew" name="Manual _x000a_Renew" dataDxfId="18">
      <xmlColumnPr mapId="1" xpath="/root/row/manual-renew-ind" xmlDataType="string"/>
    </tableColumn>
    <tableColumn id="21" uniqueName="Cancel Notice" name="Cancel _x000a_Notice" dataDxfId="17">
      <xmlColumnPr mapId="1" xpath="/root/row/cancel-notice-ind" xmlDataType="string"/>
    </tableColumn>
    <tableColumn id="24" uniqueName="${translation.preconversionRenewalCycle}" name="${translation.preconversionRenewalCycle}" dataDxfId="16">
      <xmlColumnPr mapId="1" xpath="/root/row/preconversion-renewal-cycle" xmlDataType="string"/>
    </tableColumn>
    <tableColumn id="15" uniqueName="Renewal Cycle" name="Renewal _x000a_Cycle" dataDxfId="15">
      <xmlColumnPr mapId="1" xpath="/root/row/renewal-cycle" xmlDataType="string"/>
    </tableColumn>
    <tableColumn id="19" uniqueName="Policy Status" name="Policy _x000a_Status" dataDxfId="14">
      <xmlColumnPr mapId="1" xpath="/root/row/policy-status" xmlDataType="string"/>
    </tableColumn>
    <tableColumn id="18" uniqueName="Quote Status" name="Quote _x000a_Status" dataDxfId="13" dataCellStyle="Normal">
      <xmlColumnPr mapId="1" xpath="/root/row/quote-status" xmlDataType="string"/>
    </tableColumn>
    <tableColumn id="2" uniqueName="Insured Name" name="Insured _x000a_Name" dataDxfId="12">
      <xmlColumnPr mapId="1" xpath="/root/row/insured-name" xmlDataType="string"/>
    </tableColumn>
    <tableColumn id="5" uniqueName="Insured Email" name="Insured _x000a_Email" dataDxfId="11">
      <xmlColumnPr mapId="1" xpath="/root/row/insured-email" xmlDataType="string"/>
    </tableColumn>
    <tableColumn id="6" uniqueName="Insured Telephone" name="Insured _x000a_Telephone" dataDxfId="10">
      <xmlColumnPr mapId="1" xpath="/root/row/insured-telephone" xmlDataType="string"/>
    </tableColumn>
    <tableColumn id="16" uniqueName="Policy Effective Date" name="Policy _x000a_Effective Date" dataDxfId="9">
      <xmlColumnPr mapId="1" xpath="/root/row/policy-effective-date" xmlDataType="string"/>
    </tableColumn>
    <tableColumn id="20" uniqueName="Days Prior to Expiration" name="Days Prior _x000a_to Expiration" dataDxfId="8">
      <xmlColumnPr mapId="1" xpath="/root/row/days-prior-to-expiration" xmlDataType="string"/>
    </tableColumn>
    <tableColumn id="7" uniqueName="Policy Expiration Date" name="Policy _x000a_Expiration Date" dataDxfId="7">
      <xmlColumnPr mapId="1" xpath="/root/row/policy-expiration-date" xmlDataType="string"/>
    </tableColumn>
    <tableColumn id="17" uniqueName="Run Date" name="Run _x000a_Date" dataDxfId="6" dataCellStyle="40% - Accent1">
      <xmlColumnPr mapId="1" xpath="/root/row/run-date" xmlDataType="string"/>
    </tableColumn>
    <tableColumn id="8" uniqueName="Risk State" name="Risk _x000a_State" dataDxfId="5">
      <xmlColumnPr mapId="1" xpath="/root/row/risk-state" xmlDataType="string"/>
    </tableColumn>
    <tableColumn id="9" uniqueName="LOB - Product Name" name="LOB - _x000a_Product Name" dataDxfId="4">
      <xmlColumnPr mapId="1" xpath="/root/row/lob-product-name" xmlDataType="string"/>
    </tableColumn>
    <tableColumn id="10" uniqueName="Channel" name="Channel" dataDxfId="3">
      <xmlColumnPr mapId="1" xpath="/root/row/channel" xmlDataType="string"/>
    </tableColumn>
    <tableColumn id="11" uniqueName="Location" name="Location" dataDxfId="2">
      <xmlColumnPr mapId="1" xpath="/root/row/location" xmlDataType="string"/>
    </tableColumn>
    <tableColumn id="12" uniqueName="Location Type" name="Location _x000a_Type" dataDxfId="1">
      <xmlColumnPr mapId="1" xpath="/root/row/location-type" xmlDataType="string"/>
    </tableColumn>
    <tableColumn id="13" uniqueName="Sub-producer" name="Sub-producer" dataDxfId="0">
      <xmlColumnPr mapId="1" xpath="/root/row/sub-producer" xmlDataType="string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8"/>
  <sheetViews>
    <sheetView showGridLines="0" tabSelected="1" showRuler="0" workbookViewId="0">
      <selection sqref="A1:N1"/>
    </sheetView>
  </sheetViews>
  <sheetFormatPr defaultRowHeight="15" x14ac:dyDescent="0.25"/>
  <cols>
    <col min="1" max="4" width="31.140625" style="8" bestFit="1" customWidth="1" collapsed="1"/>
    <col min="5" max="11" width="19.28515625" style="8" bestFit="1" customWidth="1" collapsed="1"/>
    <col min="12" max="12" width="14.140625" style="4" bestFit="1" customWidth="1" collapsed="1"/>
    <col min="13" max="13" width="12.7109375" style="4" bestFit="1" customWidth="1" collapsed="1"/>
    <col min="14" max="16" width="13.85546875" style="4" bestFit="1" customWidth="1" collapsed="1"/>
    <col min="17" max="18" width="14.5703125" style="1" bestFit="1" customWidth="1" collapsed="1"/>
    <col min="19" max="19" width="11.7109375" style="2" bestFit="1" customWidth="1" collapsed="1"/>
    <col min="20" max="20" width="15.140625" bestFit="1" customWidth="1" collapsed="1"/>
    <col min="21" max="21" width="12.28515625" bestFit="1" customWidth="1" collapsed="1"/>
    <col min="22" max="22" width="28" bestFit="1" customWidth="1" collapsed="1"/>
    <col min="23" max="23" width="19" bestFit="1" customWidth="1" collapsed="1"/>
    <col min="24" max="24" width="38" bestFit="1" customWidth="1" collapsed="1"/>
  </cols>
  <sheetData>
    <row r="1" spans="1:24" ht="21" x14ac:dyDescent="0.35">
      <c r="A1" s="29" t="s">
        <v>4</v>
      </c>
      <c r="B1" s="29" t="s">
        <v>5</v>
      </c>
      <c r="C1" s="29" t="s">
        <v>5</v>
      </c>
      <c r="D1" s="29" t="s">
        <v>5</v>
      </c>
      <c r="E1" s="29" t="s">
        <v>5</v>
      </c>
      <c r="F1" s="29" t="s">
        <v>5</v>
      </c>
      <c r="G1" s="29" t="s">
        <v>5</v>
      </c>
      <c r="H1" s="29" t="s">
        <v>5</v>
      </c>
      <c r="I1" s="29" t="s">
        <v>5</v>
      </c>
      <c r="J1" s="29" t="s">
        <v>5</v>
      </c>
      <c r="K1" s="29" t="s">
        <v>5</v>
      </c>
      <c r="L1" s="29" t="s">
        <v>5</v>
      </c>
      <c r="M1" s="29" t="s">
        <v>5</v>
      </c>
      <c r="N1" s="29" t="s">
        <v>5</v>
      </c>
      <c r="O1" s="16" t="s">
        <v>5</v>
      </c>
      <c r="P1" s="22" t="s">
        <v>5</v>
      </c>
    </row>
    <row r="2" spans="1:24" ht="18.75" x14ac:dyDescent="0.3">
      <c r="A2" s="30" t="s">
        <v>6</v>
      </c>
      <c r="B2" s="30" t="s">
        <v>5</v>
      </c>
      <c r="C2" s="30" t="s">
        <v>5</v>
      </c>
      <c r="D2" s="30" t="s">
        <v>5</v>
      </c>
      <c r="E2" s="30" t="s">
        <v>5</v>
      </c>
      <c r="F2" s="30" t="s">
        <v>5</v>
      </c>
      <c r="G2" s="30" t="s">
        <v>5</v>
      </c>
      <c r="H2" s="30" t="s">
        <v>5</v>
      </c>
      <c r="I2" s="30" t="s">
        <v>5</v>
      </c>
      <c r="J2" s="30" t="s">
        <v>5</v>
      </c>
      <c r="K2" s="30" t="s">
        <v>5</v>
      </c>
      <c r="L2" s="30" t="s">
        <v>5</v>
      </c>
      <c r="M2" s="30" t="s">
        <v>5</v>
      </c>
      <c r="N2" s="30" t="s">
        <v>5</v>
      </c>
      <c r="O2" s="17" t="s">
        <v>5</v>
      </c>
      <c r="P2" s="23" t="s">
        <v>5</v>
      </c>
    </row>
    <row r="3" spans="1:24" ht="18.75" x14ac:dyDescent="0.3">
      <c r="A3" s="30" t="s">
        <v>7</v>
      </c>
      <c r="B3" s="30" t="s">
        <v>5</v>
      </c>
      <c r="C3" s="30" t="s">
        <v>5</v>
      </c>
      <c r="D3" s="30" t="s">
        <v>5</v>
      </c>
      <c r="E3" s="30" t="s">
        <v>5</v>
      </c>
      <c r="F3" s="30" t="s">
        <v>5</v>
      </c>
      <c r="G3" s="30" t="s">
        <v>5</v>
      </c>
      <c r="H3" s="30" t="s">
        <v>5</v>
      </c>
      <c r="I3" s="30" t="s">
        <v>5</v>
      </c>
      <c r="J3" s="30" t="s">
        <v>5</v>
      </c>
      <c r="K3" s="30" t="s">
        <v>5</v>
      </c>
      <c r="L3" s="30" t="s">
        <v>5</v>
      </c>
      <c r="M3" s="30" t="s">
        <v>5</v>
      </c>
      <c r="N3" s="30" t="s">
        <v>5</v>
      </c>
      <c r="O3" s="17" t="s">
        <v>5</v>
      </c>
      <c r="P3" s="23" t="s">
        <v>5</v>
      </c>
    </row>
    <row r="4" spans="1:24" x14ac:dyDescent="0.25">
      <c r="L4" s="11" t="s">
        <v>5</v>
      </c>
    </row>
    <row r="5" spans="1:24" ht="45" x14ac:dyDescent="0.25">
      <c r="A5" s="15" t="s">
        <v>8</v>
      </c>
      <c r="B5" s="15" t="s">
        <v>0</v>
      </c>
      <c r="C5" s="15" t="s">
        <v>1</v>
      </c>
      <c r="D5" s="15" t="s">
        <v>2</v>
      </c>
      <c r="E5" s="15" t="s">
        <v>9</v>
      </c>
      <c r="F5" s="15" t="s">
        <v>10</v>
      </c>
      <c r="G5" s="15" t="s">
        <v>11</v>
      </c>
      <c r="H5" s="15" t="s">
        <v>3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5" t="s">
        <v>18</v>
      </c>
      <c r="P5" s="15" t="s">
        <v>19</v>
      </c>
      <c r="Q5" s="15" t="s">
        <v>20</v>
      </c>
      <c r="R5" s="15" t="s">
        <v>21</v>
      </c>
      <c r="S5" s="15" t="s">
        <v>22</v>
      </c>
      <c r="T5" s="15" t="s">
        <v>23</v>
      </c>
      <c r="U5" s="15" t="s">
        <v>24</v>
      </c>
      <c r="V5" s="15" t="s">
        <v>25</v>
      </c>
      <c r="W5" s="15" t="s">
        <v>26</v>
      </c>
      <c r="X5" s="15" t="s">
        <v>27</v>
      </c>
    </row>
    <row r="6" spans="1:24" x14ac:dyDescent="0.25">
      <c r="A6" t="str">
        <f>HYPERLINK("http://localhost:8080/operational-reports-app/redirect/?_flowId=policy-detail-flow&amp;policyId=24804058001&amp;currentProductCd=AAA_SS","PASS107005689")</f>
        <v>PASS107005689</v>
      </c>
      <c r="B6" s="19" t="s">
        <v>28</v>
      </c>
      <c r="C6" s="25">
        <v>42401.169267569443</v>
      </c>
      <c r="D6" s="19" t="s">
        <v>29</v>
      </c>
      <c r="E6" s="19" t="s">
        <v>30</v>
      </c>
      <c r="F6" s="19" t="s">
        <v>30</v>
      </c>
      <c r="G6" s="19" t="s">
        <v>30</v>
      </c>
      <c r="I6" s="18">
        <v>1</v>
      </c>
      <c r="J6" s="18" t="s">
        <v>31</v>
      </c>
      <c r="O6" s="26">
        <v>42446</v>
      </c>
      <c r="P6" s="24">
        <v>362</v>
      </c>
      <c r="Q6" s="27">
        <v>42811</v>
      </c>
      <c r="R6" s="28">
        <v>42476.194481481478</v>
      </c>
      <c r="S6" s="19" t="s">
        <v>32</v>
      </c>
      <c r="T6" s="20" t="s">
        <v>33</v>
      </c>
      <c r="U6" s="21" t="s">
        <v>34</v>
      </c>
      <c r="V6" s="21" t="s">
        <v>35</v>
      </c>
      <c r="W6" s="21" t="s">
        <v>36</v>
      </c>
      <c r="X6" s="21" t="s">
        <v>37</v>
      </c>
    </row>
    <row r="7" spans="1:24" x14ac:dyDescent="0.25">
      <c r="A7" t="str">
        <f>HYPERLINK("http://localhost:8080/operational-reports-app/redirect/?_flowId=policy-detail-flow&amp;policyId=24803456830&amp;currentProductCd=AAA_SS","DESS107007212")</f>
        <v>DESS107007212</v>
      </c>
      <c r="B7" s="19" t="s">
        <v>28</v>
      </c>
      <c r="C7" s="25">
        <v>42452.319381180554</v>
      </c>
      <c r="D7" s="19" t="s">
        <v>29</v>
      </c>
      <c r="E7" s="19" t="s">
        <v>30</v>
      </c>
      <c r="F7" s="19" t="s">
        <v>30</v>
      </c>
      <c r="G7" s="19" t="s">
        <v>30</v>
      </c>
      <c r="I7" s="18">
        <v>0</v>
      </c>
      <c r="J7" s="18" t="s">
        <v>31</v>
      </c>
      <c r="K7" s="15" t="s">
        <v>38</v>
      </c>
      <c r="O7" s="26">
        <v>42138</v>
      </c>
      <c r="P7" s="24">
        <v>55</v>
      </c>
      <c r="Q7" s="27">
        <v>42504</v>
      </c>
      <c r="R7" s="28">
        <v>42476.194481481478</v>
      </c>
      <c r="S7" s="19" t="s">
        <v>39</v>
      </c>
      <c r="T7" s="20" t="s">
        <v>33</v>
      </c>
      <c r="U7" s="21" t="s">
        <v>34</v>
      </c>
      <c r="V7" s="21" t="s">
        <v>35</v>
      </c>
      <c r="W7" s="21" t="s">
        <v>36</v>
      </c>
      <c r="X7" s="21" t="s">
        <v>40</v>
      </c>
    </row>
    <row r="8" spans="1:24" x14ac:dyDescent="0.25">
      <c r="A8" t="str">
        <f>HYPERLINK("http://localhost:8080/operational-reports-app/redirect/?_flowId=policy-detail-flow&amp;policyId=24803456795&amp;currentProductCd=AAA_SS","PASS107007194")</f>
        <v>PASS107007194</v>
      </c>
      <c r="B8" s="19" t="s">
        <v>28</v>
      </c>
      <c r="C8" s="25">
        <v>42452.319249560183</v>
      </c>
      <c r="D8" s="19" t="s">
        <v>29</v>
      </c>
      <c r="E8" s="19" t="s">
        <v>30</v>
      </c>
      <c r="F8" s="19" t="s">
        <v>30</v>
      </c>
      <c r="G8" s="19" t="s">
        <v>30</v>
      </c>
      <c r="I8" s="18">
        <v>0</v>
      </c>
      <c r="J8" s="18" t="s">
        <v>31</v>
      </c>
      <c r="K8" s="15" t="s">
        <v>38</v>
      </c>
      <c r="O8" s="26">
        <v>42137</v>
      </c>
      <c r="P8" s="24">
        <v>54</v>
      </c>
      <c r="Q8" s="27">
        <v>42503</v>
      </c>
      <c r="R8" s="28">
        <v>42476.194481481478</v>
      </c>
      <c r="S8" s="19" t="s">
        <v>32</v>
      </c>
      <c r="T8" s="20" t="s">
        <v>33</v>
      </c>
      <c r="U8" s="21" t="s">
        <v>34</v>
      </c>
      <c r="V8" s="21" t="s">
        <v>41</v>
      </c>
      <c r="W8" s="21" t="s">
        <v>36</v>
      </c>
      <c r="X8" s="21" t="s">
        <v>42</v>
      </c>
    </row>
    <row r="9" spans="1:24" x14ac:dyDescent="0.25">
      <c r="A9" t="str">
        <f>HYPERLINK("http://localhost:8080/operational-reports-app/redirect/?_flowId=policy-detail-flow&amp;policyId=24803456810&amp;currentProductCd=AAA_SS","DESS107007202")</f>
        <v>DESS107007202</v>
      </c>
      <c r="B9" s="19" t="s">
        <v>28</v>
      </c>
      <c r="C9" s="25">
        <v>42452.319318506947</v>
      </c>
      <c r="D9" s="19" t="s">
        <v>29</v>
      </c>
      <c r="E9" s="19" t="s">
        <v>30</v>
      </c>
      <c r="F9" s="19" t="s">
        <v>30</v>
      </c>
      <c r="G9" s="19" t="s">
        <v>30</v>
      </c>
      <c r="I9" s="18">
        <v>0</v>
      </c>
      <c r="J9" s="18" t="s">
        <v>31</v>
      </c>
      <c r="K9" s="15" t="s">
        <v>38</v>
      </c>
      <c r="O9" s="26">
        <v>42137</v>
      </c>
      <c r="P9" s="24">
        <v>54</v>
      </c>
      <c r="Q9" s="27">
        <v>42503</v>
      </c>
      <c r="R9" s="28">
        <v>42476.194481481478</v>
      </c>
      <c r="S9" s="19" t="s">
        <v>39</v>
      </c>
      <c r="T9" s="20" t="s">
        <v>33</v>
      </c>
      <c r="U9" s="21" t="s">
        <v>34</v>
      </c>
      <c r="V9" s="21" t="s">
        <v>35</v>
      </c>
      <c r="W9" s="21" t="s">
        <v>36</v>
      </c>
      <c r="X9" s="21" t="s">
        <v>43</v>
      </c>
    </row>
    <row r="10" spans="1:24" x14ac:dyDescent="0.25">
      <c r="A10" t="str">
        <f>HYPERLINK("http://localhost:8080/operational-reports-app/redirect/?_flowId=policy-detail-flow&amp;policyId=24803456743&amp;currentProductCd=AAA_SS","DESS107007168")</f>
        <v>DESS107007168</v>
      </c>
      <c r="B10" s="19" t="s">
        <v>28</v>
      </c>
      <c r="C10" s="25">
        <v>42452.319052858795</v>
      </c>
      <c r="D10" s="19" t="s">
        <v>29</v>
      </c>
      <c r="E10" s="19" t="s">
        <v>30</v>
      </c>
      <c r="F10" s="19" t="s">
        <v>30</v>
      </c>
      <c r="G10" s="19" t="s">
        <v>30</v>
      </c>
      <c r="I10" s="18">
        <v>0</v>
      </c>
      <c r="J10" s="18" t="s">
        <v>31</v>
      </c>
      <c r="K10" s="15" t="s">
        <v>38</v>
      </c>
      <c r="O10" s="26">
        <v>42139</v>
      </c>
      <c r="P10" s="24">
        <v>56</v>
      </c>
      <c r="Q10" s="27">
        <v>42505</v>
      </c>
      <c r="R10" s="28">
        <v>42476.194481481478</v>
      </c>
      <c r="S10" s="19" t="s">
        <v>39</v>
      </c>
      <c r="T10" s="20" t="s">
        <v>33</v>
      </c>
      <c r="U10" s="21" t="s">
        <v>34</v>
      </c>
      <c r="V10" s="21" t="s">
        <v>35</v>
      </c>
      <c r="W10" s="21" t="s">
        <v>36</v>
      </c>
      <c r="X10" s="21" t="s">
        <v>44</v>
      </c>
    </row>
    <row r="11" spans="1:24" x14ac:dyDescent="0.25">
      <c r="A11" t="str">
        <f>HYPERLINK("http://localhost:8080/operational-reports-app/redirect/?_flowId=policy-detail-flow&amp;policyId=24803456738&amp;currentProductCd=AAA_SS","DESS107007167")</f>
        <v>DESS107007167</v>
      </c>
      <c r="B11" s="19" t="s">
        <v>28</v>
      </c>
      <c r="C11" s="25">
        <v>42452.319004722223</v>
      </c>
      <c r="D11" s="19" t="s">
        <v>29</v>
      </c>
      <c r="E11" s="19" t="s">
        <v>30</v>
      </c>
      <c r="F11" s="19" t="s">
        <v>30</v>
      </c>
      <c r="G11" s="19" t="s">
        <v>30</v>
      </c>
      <c r="I11" s="18">
        <v>0</v>
      </c>
      <c r="J11" s="18" t="s">
        <v>31</v>
      </c>
      <c r="K11" s="15" t="s">
        <v>38</v>
      </c>
      <c r="O11" s="26">
        <v>42138</v>
      </c>
      <c r="P11" s="24">
        <v>55</v>
      </c>
      <c r="Q11" s="27">
        <v>42504</v>
      </c>
      <c r="R11" s="28">
        <v>42476.194481481478</v>
      </c>
      <c r="S11" s="19" t="s">
        <v>39</v>
      </c>
      <c r="T11" s="20" t="s">
        <v>33</v>
      </c>
      <c r="U11" s="21" t="s">
        <v>34</v>
      </c>
      <c r="V11" s="21" t="s">
        <v>35</v>
      </c>
      <c r="W11" s="21" t="s">
        <v>36</v>
      </c>
      <c r="X11" s="21" t="s">
        <v>45</v>
      </c>
    </row>
    <row r="12" spans="1:24" x14ac:dyDescent="0.25">
      <c r="A12" t="str">
        <f>HYPERLINK("http://localhost:8080/operational-reports-app/redirect/?_flowId=policy-detail-flow&amp;policyId=24803456775&amp;currentProductCd=AAA_SS","PASS107007184")</f>
        <v>PASS107007184</v>
      </c>
      <c r="B12" s="19" t="s">
        <v>28</v>
      </c>
      <c r="C12" s="25">
        <v>42452.319182928244</v>
      </c>
      <c r="D12" s="19" t="s">
        <v>29</v>
      </c>
      <c r="E12" s="19" t="s">
        <v>30</v>
      </c>
      <c r="F12" s="19" t="s">
        <v>30</v>
      </c>
      <c r="G12" s="19" t="s">
        <v>30</v>
      </c>
      <c r="I12" s="18">
        <v>0</v>
      </c>
      <c r="J12" s="18" t="s">
        <v>31</v>
      </c>
      <c r="K12" s="15" t="s">
        <v>38</v>
      </c>
      <c r="O12" s="26">
        <v>42137</v>
      </c>
      <c r="P12" s="24">
        <v>54</v>
      </c>
      <c r="Q12" s="27">
        <v>42503</v>
      </c>
      <c r="R12" s="28">
        <v>42476.194481481478</v>
      </c>
      <c r="S12" s="19" t="s">
        <v>32</v>
      </c>
      <c r="T12" s="20" t="s">
        <v>33</v>
      </c>
      <c r="U12" s="21" t="s">
        <v>34</v>
      </c>
      <c r="V12" s="21" t="s">
        <v>35</v>
      </c>
      <c r="W12" s="21" t="s">
        <v>36</v>
      </c>
      <c r="X12" s="21" t="s">
        <v>46</v>
      </c>
    </row>
    <row r="13" spans="1:24" x14ac:dyDescent="0.25">
      <c r="A13" t="str">
        <f>HYPERLINK("http://localhost:8080/operational-reports-app/redirect/?_flowId=policy-detail-flow&amp;policyId=24803456847&amp;currentProductCd=AAA_SS","VASS107007220")</f>
        <v>VASS107007220</v>
      </c>
      <c r="B13" s="19" t="s">
        <v>28</v>
      </c>
      <c r="C13" s="25">
        <v>42453.594678784721</v>
      </c>
      <c r="D13" s="19" t="s">
        <v>29</v>
      </c>
      <c r="E13" s="19" t="s">
        <v>30</v>
      </c>
      <c r="F13" s="19" t="s">
        <v>30</v>
      </c>
      <c r="G13" s="19" t="s">
        <v>30</v>
      </c>
      <c r="I13" s="18">
        <v>0</v>
      </c>
      <c r="J13" s="18" t="s">
        <v>31</v>
      </c>
      <c r="K13" s="15" t="s">
        <v>47</v>
      </c>
      <c r="O13" s="26">
        <v>42138</v>
      </c>
      <c r="P13" s="24">
        <v>55</v>
      </c>
      <c r="Q13" s="27">
        <v>42504</v>
      </c>
      <c r="R13" s="28">
        <v>42476.194481481478</v>
      </c>
      <c r="S13" s="19" t="s">
        <v>48</v>
      </c>
      <c r="T13" s="20" t="s">
        <v>33</v>
      </c>
      <c r="U13" s="21" t="s">
        <v>34</v>
      </c>
      <c r="V13" s="21" t="s">
        <v>35</v>
      </c>
      <c r="W13" s="21" t="s">
        <v>36</v>
      </c>
      <c r="X13" s="21" t="s">
        <v>45</v>
      </c>
    </row>
    <row r="14" spans="1:24" x14ac:dyDescent="0.25">
      <c r="A14" t="str">
        <f>HYPERLINK("http://localhost:8080/operational-reports-app/redirect/?_flowId=policy-detail-flow&amp;policyId=24801447163&amp;currentProductCd=AAA_HO_CA","CAH6105000148")</f>
        <v>CAH6105000148</v>
      </c>
      <c r="B14" s="19" t="s">
        <v>49</v>
      </c>
      <c r="C14" s="25">
        <v>42452.156944212962</v>
      </c>
      <c r="D14" s="19" t="s">
        <v>50</v>
      </c>
      <c r="E14" s="19" t="s">
        <v>30</v>
      </c>
      <c r="F14" s="19" t="s">
        <v>30</v>
      </c>
      <c r="G14" s="19" t="s">
        <v>30</v>
      </c>
      <c r="I14" s="18">
        <v>0</v>
      </c>
      <c r="J14" s="18" t="s">
        <v>31</v>
      </c>
      <c r="K14" s="15" t="s">
        <v>38</v>
      </c>
      <c r="O14" s="26">
        <v>42141</v>
      </c>
      <c r="P14" s="24">
        <v>58</v>
      </c>
      <c r="Q14" s="27">
        <v>42507</v>
      </c>
      <c r="R14" s="28">
        <v>42476.194481481478</v>
      </c>
      <c r="S14" s="19" t="s">
        <v>51</v>
      </c>
      <c r="T14" s="20" t="s">
        <v>52</v>
      </c>
      <c r="U14" s="21" t="s">
        <v>34</v>
      </c>
      <c r="V14" s="21" t="s">
        <v>53</v>
      </c>
      <c r="W14" s="21" t="s">
        <v>36</v>
      </c>
      <c r="X14" s="21" t="s">
        <v>54</v>
      </c>
    </row>
    <row r="15" spans="1:24" x14ac:dyDescent="0.25">
      <c r="A15" t="str">
        <f>HYPERLINK("http://localhost:8080/operational-reports-app/redirect/?_flowId=policy-detail-flow&amp;policyId=24782850018&amp;currentProductCd=AAA_SS","DESS107005718")</f>
        <v>DESS107005718</v>
      </c>
      <c r="B15" s="19" t="s">
        <v>28</v>
      </c>
      <c r="C15" s="25">
        <v>42401.169544791665</v>
      </c>
      <c r="D15" s="19" t="s">
        <v>29</v>
      </c>
      <c r="E15" s="19" t="s">
        <v>30</v>
      </c>
      <c r="F15" s="19" t="s">
        <v>30</v>
      </c>
      <c r="G15" s="19" t="s">
        <v>30</v>
      </c>
      <c r="I15" s="18">
        <v>1</v>
      </c>
      <c r="J15" s="18" t="s">
        <v>31</v>
      </c>
      <c r="O15" s="26">
        <v>42447</v>
      </c>
      <c r="P15" s="24">
        <v>363</v>
      </c>
      <c r="Q15" s="27">
        <v>42812</v>
      </c>
      <c r="R15" s="28">
        <v>42476.194481481478</v>
      </c>
      <c r="S15" s="19" t="s">
        <v>39</v>
      </c>
      <c r="T15" s="20" t="s">
        <v>33</v>
      </c>
      <c r="U15" s="21" t="s">
        <v>34</v>
      </c>
      <c r="V15" s="21" t="s">
        <v>35</v>
      </c>
      <c r="W15" s="21" t="s">
        <v>36</v>
      </c>
      <c r="X15" s="21" t="s">
        <v>55</v>
      </c>
    </row>
    <row r="16" spans="1:24" x14ac:dyDescent="0.25">
      <c r="A16" t="str">
        <f>HYPERLINK("http://localhost:8080/operational-reports-app/redirect/?_flowId=policy-detail-flow&amp;policyId=24797137801&amp;currentProductCd=AAA_SS","MDSS107006796")</f>
        <v>MDSS107006796</v>
      </c>
      <c r="B16" s="19" t="s">
        <v>28</v>
      </c>
      <c r="C16" s="25">
        <v>42458.610756712966</v>
      </c>
      <c r="D16" s="19" t="s">
        <v>29</v>
      </c>
      <c r="E16" s="19" t="s">
        <v>30</v>
      </c>
      <c r="F16" s="19" t="s">
        <v>30</v>
      </c>
      <c r="G16" s="19" t="s">
        <v>30</v>
      </c>
      <c r="I16" s="18">
        <v>0</v>
      </c>
      <c r="J16" s="18" t="s">
        <v>31</v>
      </c>
      <c r="K16" s="15" t="s">
        <v>47</v>
      </c>
      <c r="O16" s="26">
        <v>42139</v>
      </c>
      <c r="P16" s="24">
        <v>56</v>
      </c>
      <c r="Q16" s="27">
        <v>42505</v>
      </c>
      <c r="R16" s="28">
        <v>42476.194481481478</v>
      </c>
      <c r="S16" s="19" t="s">
        <v>56</v>
      </c>
      <c r="T16" s="20" t="s">
        <v>33</v>
      </c>
      <c r="U16" s="21" t="s">
        <v>34</v>
      </c>
      <c r="V16" s="21" t="s">
        <v>35</v>
      </c>
      <c r="W16" s="21" t="s">
        <v>36</v>
      </c>
      <c r="X16" s="21" t="s">
        <v>57</v>
      </c>
    </row>
    <row r="17" spans="1:24" x14ac:dyDescent="0.25">
      <c r="A17" t="str">
        <f>HYPERLINK("http://localhost:8080/operational-reports-app/redirect/?_flowId=policy-detail-flow&amp;policyId=24803456873&amp;currentProductCd=AAA_SS","MDSS107007233")</f>
        <v>MDSS107007233</v>
      </c>
      <c r="B17" s="19" t="s">
        <v>28</v>
      </c>
      <c r="C17" s="25">
        <v>42454.253156365739</v>
      </c>
      <c r="D17" s="19" t="s">
        <v>29</v>
      </c>
      <c r="E17" s="19" t="s">
        <v>30</v>
      </c>
      <c r="F17" s="19" t="s">
        <v>30</v>
      </c>
      <c r="G17" s="19" t="s">
        <v>30</v>
      </c>
      <c r="I17" s="18">
        <v>0</v>
      </c>
      <c r="J17" s="18" t="s">
        <v>31</v>
      </c>
      <c r="K17" s="15" t="s">
        <v>47</v>
      </c>
      <c r="O17" s="26">
        <v>42137</v>
      </c>
      <c r="P17" s="24">
        <v>54</v>
      </c>
      <c r="Q17" s="27">
        <v>42503</v>
      </c>
      <c r="R17" s="28">
        <v>42476.194481481478</v>
      </c>
      <c r="S17" s="19" t="s">
        <v>56</v>
      </c>
      <c r="T17" s="20" t="s">
        <v>33</v>
      </c>
      <c r="U17" s="21" t="s">
        <v>34</v>
      </c>
      <c r="V17" s="21" t="s">
        <v>35</v>
      </c>
      <c r="W17" s="21" t="s">
        <v>36</v>
      </c>
      <c r="X17" s="21" t="s">
        <v>55</v>
      </c>
    </row>
    <row r="18" spans="1:24" x14ac:dyDescent="0.25">
      <c r="A18" t="str">
        <f>HYPERLINK("http://localhost:8080/operational-reports-app/redirect/?_flowId=policy-detail-flow&amp;policyId=24803456783&amp;currentProductCd=AAA_SS","NJSS107007188")</f>
        <v>NJSS107007188</v>
      </c>
      <c r="B18" s="19" t="s">
        <v>28</v>
      </c>
      <c r="C18" s="25">
        <v>42452.319213657407</v>
      </c>
      <c r="D18" s="19" t="s">
        <v>29</v>
      </c>
      <c r="E18" s="19" t="s">
        <v>30</v>
      </c>
      <c r="F18" s="19" t="s">
        <v>30</v>
      </c>
      <c r="G18" s="19" t="s">
        <v>30</v>
      </c>
      <c r="I18" s="18">
        <v>0</v>
      </c>
      <c r="J18" s="18" t="s">
        <v>31</v>
      </c>
      <c r="K18" s="15" t="s">
        <v>38</v>
      </c>
      <c r="O18" s="26">
        <v>42137</v>
      </c>
      <c r="P18" s="24">
        <v>54</v>
      </c>
      <c r="Q18" s="27">
        <v>42503</v>
      </c>
      <c r="R18" s="28">
        <v>42476.194481481478</v>
      </c>
      <c r="S18" s="19" t="s">
        <v>58</v>
      </c>
      <c r="T18" s="20" t="s">
        <v>33</v>
      </c>
      <c r="U18" s="21" t="s">
        <v>34</v>
      </c>
      <c r="V18" s="21" t="s">
        <v>35</v>
      </c>
      <c r="W18" s="21" t="s">
        <v>36</v>
      </c>
      <c r="X18" s="21" t="s">
        <v>59</v>
      </c>
    </row>
    <row r="19" spans="1:24" x14ac:dyDescent="0.25">
      <c r="A19" t="str">
        <f>HYPERLINK("http://localhost:8080/operational-reports-app/redirect/?_flowId=policy-detail-flow&amp;policyId=24803456747&amp;currentProductCd=AAA_SS","DESS107007170")</f>
        <v>DESS107007170</v>
      </c>
      <c r="B19" s="19" t="s">
        <v>28</v>
      </c>
      <c r="C19" s="25">
        <v>42452.319066643518</v>
      </c>
      <c r="D19" s="19" t="s">
        <v>29</v>
      </c>
      <c r="E19" s="19" t="s">
        <v>30</v>
      </c>
      <c r="F19" s="19" t="s">
        <v>30</v>
      </c>
      <c r="G19" s="19" t="s">
        <v>30</v>
      </c>
      <c r="I19" s="18">
        <v>0</v>
      </c>
      <c r="J19" s="18" t="s">
        <v>31</v>
      </c>
      <c r="K19" s="15" t="s">
        <v>38</v>
      </c>
      <c r="O19" s="26">
        <v>42137</v>
      </c>
      <c r="P19" s="24">
        <v>54</v>
      </c>
      <c r="Q19" s="27">
        <v>42503</v>
      </c>
      <c r="R19" s="28">
        <v>42476.194481481478</v>
      </c>
      <c r="S19" s="19" t="s">
        <v>39</v>
      </c>
      <c r="T19" s="20" t="s">
        <v>33</v>
      </c>
      <c r="U19" s="21" t="s">
        <v>34</v>
      </c>
      <c r="V19" s="21" t="s">
        <v>35</v>
      </c>
      <c r="W19" s="21" t="s">
        <v>36</v>
      </c>
      <c r="X19" s="21" t="s">
        <v>60</v>
      </c>
    </row>
    <row r="20" spans="1:24" x14ac:dyDescent="0.25">
      <c r="A20" t="str">
        <f>HYPERLINK("http://localhost:8080/operational-reports-app/redirect/?_flowId=policy-detail-flow&amp;policyId=24803456779&amp;currentProductCd=AAA_SS","NJSS107007186")</f>
        <v>NJSS107007186</v>
      </c>
      <c r="B20" s="19" t="s">
        <v>28</v>
      </c>
      <c r="C20" s="25">
        <v>42452.319188136571</v>
      </c>
      <c r="D20" s="19" t="s">
        <v>29</v>
      </c>
      <c r="E20" s="19" t="s">
        <v>30</v>
      </c>
      <c r="F20" s="19" t="s">
        <v>30</v>
      </c>
      <c r="G20" s="19" t="s">
        <v>30</v>
      </c>
      <c r="I20" s="18">
        <v>0</v>
      </c>
      <c r="J20" s="18" t="s">
        <v>31</v>
      </c>
      <c r="K20" s="15" t="s">
        <v>38</v>
      </c>
      <c r="O20" s="26">
        <v>42137</v>
      </c>
      <c r="P20" s="24">
        <v>54</v>
      </c>
      <c r="Q20" s="27">
        <v>42503</v>
      </c>
      <c r="R20" s="28">
        <v>42476.194481481478</v>
      </c>
      <c r="S20" s="19" t="s">
        <v>58</v>
      </c>
      <c r="T20" s="20" t="s">
        <v>33</v>
      </c>
      <c r="U20" s="21" t="s">
        <v>34</v>
      </c>
      <c r="V20" s="21" t="s">
        <v>35</v>
      </c>
      <c r="W20" s="21" t="s">
        <v>36</v>
      </c>
      <c r="X20" s="21" t="s">
        <v>61</v>
      </c>
    </row>
    <row r="21" spans="1:24" x14ac:dyDescent="0.25">
      <c r="A21" t="str">
        <f>HYPERLINK("http://localhost:8080/operational-reports-app/redirect/?_flowId=policy-detail-flow&amp;policyId=24803456223&amp;currentProductCd=AAA_HO_CA","CAH3105000179")</f>
        <v>CAH3105000179</v>
      </c>
      <c r="B21" s="19" t="s">
        <v>49</v>
      </c>
      <c r="C21" s="25">
        <v>42451.977257152779</v>
      </c>
      <c r="D21" s="19" t="s">
        <v>50</v>
      </c>
      <c r="E21" s="19" t="s">
        <v>30</v>
      </c>
      <c r="F21" s="19" t="s">
        <v>30</v>
      </c>
      <c r="G21" s="19" t="s">
        <v>30</v>
      </c>
      <c r="I21" s="18">
        <v>0</v>
      </c>
      <c r="J21" s="18" t="s">
        <v>31</v>
      </c>
      <c r="K21" s="15" t="s">
        <v>38</v>
      </c>
      <c r="O21" s="26">
        <v>42140</v>
      </c>
      <c r="P21" s="24">
        <v>57</v>
      </c>
      <c r="Q21" s="27">
        <v>42506</v>
      </c>
      <c r="R21" s="28">
        <v>42476.194481481478</v>
      </c>
      <c r="S21" s="19" t="s">
        <v>51</v>
      </c>
      <c r="T21" s="20" t="s">
        <v>52</v>
      </c>
      <c r="U21" s="21" t="s">
        <v>34</v>
      </c>
      <c r="V21" s="21" t="s">
        <v>53</v>
      </c>
      <c r="W21" s="21" t="s">
        <v>36</v>
      </c>
      <c r="X21" s="21" t="s">
        <v>54</v>
      </c>
    </row>
    <row r="22" spans="1:24" x14ac:dyDescent="0.25">
      <c r="A22" t="str">
        <f>HYPERLINK("http://localhost:8080/operational-reports-app/redirect/?_flowId=policy-detail-flow&amp;policyId=24803456849&amp;currentProductCd=AAA_SS","PASS107007222")</f>
        <v>PASS107007222</v>
      </c>
      <c r="B22" s="19" t="s">
        <v>28</v>
      </c>
      <c r="C22" s="25">
        <v>42453.594677905094</v>
      </c>
      <c r="D22" s="19" t="s">
        <v>29</v>
      </c>
      <c r="E22" s="19" t="s">
        <v>30</v>
      </c>
      <c r="F22" s="19" t="s">
        <v>30</v>
      </c>
      <c r="G22" s="19" t="s">
        <v>30</v>
      </c>
      <c r="I22" s="18">
        <v>0</v>
      </c>
      <c r="J22" s="18" t="s">
        <v>31</v>
      </c>
      <c r="K22" s="15" t="s">
        <v>38</v>
      </c>
      <c r="O22" s="26">
        <v>42137</v>
      </c>
      <c r="P22" s="24">
        <v>54</v>
      </c>
      <c r="Q22" s="27">
        <v>42503</v>
      </c>
      <c r="R22" s="28">
        <v>42476.194481481478</v>
      </c>
      <c r="S22" s="19" t="s">
        <v>32</v>
      </c>
      <c r="T22" s="20" t="s">
        <v>33</v>
      </c>
      <c r="U22" s="21" t="s">
        <v>34</v>
      </c>
      <c r="V22" s="21" t="s">
        <v>35</v>
      </c>
      <c r="W22" s="21" t="s">
        <v>36</v>
      </c>
      <c r="X22" s="21" t="s">
        <v>45</v>
      </c>
    </row>
    <row r="23" spans="1:24" x14ac:dyDescent="0.25">
      <c r="A23" t="str">
        <f>HYPERLINK("http://localhost:8080/operational-reports-app/redirect/?_flowId=policy-detail-flow&amp;policyId=24785150028&amp;currentProductCd=AAA_SS","NJSS107005697")</f>
        <v>NJSS107005697</v>
      </c>
      <c r="B23" s="19" t="s">
        <v>28</v>
      </c>
      <c r="C23" s="25">
        <v>42401.169346111114</v>
      </c>
      <c r="D23" s="19" t="s">
        <v>29</v>
      </c>
      <c r="E23" s="19" t="s">
        <v>30</v>
      </c>
      <c r="F23" s="19" t="s">
        <v>30</v>
      </c>
      <c r="G23" s="19" t="s">
        <v>30</v>
      </c>
      <c r="I23" s="18">
        <v>1</v>
      </c>
      <c r="J23" s="18" t="s">
        <v>31</v>
      </c>
      <c r="O23" s="26">
        <v>42446</v>
      </c>
      <c r="P23" s="24">
        <v>362</v>
      </c>
      <c r="Q23" s="27">
        <v>42811</v>
      </c>
      <c r="R23" s="28">
        <v>42476.194481481478</v>
      </c>
      <c r="S23" s="19" t="s">
        <v>58</v>
      </c>
      <c r="T23" s="20" t="s">
        <v>33</v>
      </c>
      <c r="U23" s="21" t="s">
        <v>34</v>
      </c>
      <c r="V23" s="21" t="s">
        <v>35</v>
      </c>
      <c r="W23" s="21" t="s">
        <v>36</v>
      </c>
      <c r="X23" s="21" t="s">
        <v>62</v>
      </c>
    </row>
    <row r="24" spans="1:24" x14ac:dyDescent="0.25">
      <c r="A24" t="str">
        <f>HYPERLINK("http://localhost:8080/operational-reports-app/redirect/?_flowId=policy-detail-flow&amp;policyId=24804058003&amp;currentProductCd=AAA_SS","PASS107005689")</f>
        <v>PASS107005689</v>
      </c>
      <c r="B24" s="19" t="s">
        <v>28</v>
      </c>
      <c r="C24" s="25">
        <v>42401.169267569443</v>
      </c>
      <c r="D24" s="19" t="s">
        <v>29</v>
      </c>
      <c r="E24" s="19" t="s">
        <v>30</v>
      </c>
      <c r="F24" s="19" t="s">
        <v>30</v>
      </c>
      <c r="G24" s="19" t="s">
        <v>30</v>
      </c>
      <c r="I24" s="18">
        <v>1</v>
      </c>
      <c r="J24" s="18" t="s">
        <v>31</v>
      </c>
      <c r="O24" s="26">
        <v>42446</v>
      </c>
      <c r="P24" s="24">
        <v>362</v>
      </c>
      <c r="Q24" s="27">
        <v>42811</v>
      </c>
      <c r="R24" s="28">
        <v>42476.194481481478</v>
      </c>
      <c r="S24" s="19" t="s">
        <v>32</v>
      </c>
      <c r="T24" s="20" t="s">
        <v>33</v>
      </c>
      <c r="U24" s="21" t="s">
        <v>34</v>
      </c>
      <c r="V24" s="21" t="s">
        <v>35</v>
      </c>
      <c r="W24" s="21" t="s">
        <v>36</v>
      </c>
      <c r="X24" s="21" t="s">
        <v>37</v>
      </c>
    </row>
    <row r="25" spans="1:24" x14ac:dyDescent="0.25">
      <c r="A25" t="str">
        <f>HYPERLINK("http://localhost:8080/operational-reports-app/redirect/?_flowId=policy-detail-flow&amp;policyId=24797137673&amp;currentProductCd=AAA_SS","MDSS107006732")</f>
        <v>MDSS107006732</v>
      </c>
      <c r="B25" s="19" t="s">
        <v>28</v>
      </c>
      <c r="C25" s="25">
        <v>42458.597792025466</v>
      </c>
      <c r="D25" s="19" t="s">
        <v>29</v>
      </c>
      <c r="E25" s="19" t="s">
        <v>30</v>
      </c>
      <c r="F25" s="19" t="s">
        <v>30</v>
      </c>
      <c r="G25" s="19" t="s">
        <v>30</v>
      </c>
      <c r="I25" s="18">
        <v>0</v>
      </c>
      <c r="J25" s="18" t="s">
        <v>31</v>
      </c>
      <c r="K25" s="15" t="s">
        <v>47</v>
      </c>
      <c r="O25" s="26">
        <v>42139</v>
      </c>
      <c r="P25" s="24">
        <v>56</v>
      </c>
      <c r="Q25" s="27">
        <v>42505</v>
      </c>
      <c r="R25" s="28">
        <v>42476.194481481478</v>
      </c>
      <c r="S25" s="19" t="s">
        <v>56</v>
      </c>
      <c r="T25" s="20" t="s">
        <v>33</v>
      </c>
      <c r="U25" s="21" t="s">
        <v>34</v>
      </c>
      <c r="V25" s="21" t="s">
        <v>35</v>
      </c>
      <c r="W25" s="21" t="s">
        <v>36</v>
      </c>
      <c r="X25" s="21" t="s">
        <v>57</v>
      </c>
    </row>
    <row r="26" spans="1:24" x14ac:dyDescent="0.25">
      <c r="A26" t="str">
        <f>HYPERLINK("http://localhost:8080/operational-reports-app/redirect/?_flowId=policy-detail-flow&amp;policyId=24803456773&amp;currentProductCd=AAA_SS","MDSS107007183")</f>
        <v>MDSS107007183</v>
      </c>
      <c r="B26" s="19" t="s">
        <v>28</v>
      </c>
      <c r="C26" s="25">
        <v>42452.319165057874</v>
      </c>
      <c r="D26" s="19" t="s">
        <v>29</v>
      </c>
      <c r="E26" s="19" t="s">
        <v>30</v>
      </c>
      <c r="F26" s="19" t="s">
        <v>30</v>
      </c>
      <c r="G26" s="19" t="s">
        <v>30</v>
      </c>
      <c r="I26" s="18">
        <v>0</v>
      </c>
      <c r="J26" s="18" t="s">
        <v>31</v>
      </c>
      <c r="K26" s="15" t="s">
        <v>47</v>
      </c>
      <c r="O26" s="26">
        <v>42152</v>
      </c>
      <c r="P26" s="24">
        <v>69</v>
      </c>
      <c r="Q26" s="27">
        <v>42518</v>
      </c>
      <c r="R26" s="28">
        <v>42476.194481481478</v>
      </c>
      <c r="S26" s="19" t="s">
        <v>56</v>
      </c>
      <c r="T26" s="20" t="s">
        <v>33</v>
      </c>
      <c r="U26" s="21" t="s">
        <v>34</v>
      </c>
      <c r="V26" s="21" t="s">
        <v>35</v>
      </c>
      <c r="W26" s="21" t="s">
        <v>36</v>
      </c>
      <c r="X26" s="21" t="s">
        <v>63</v>
      </c>
    </row>
    <row r="27" spans="1:24" x14ac:dyDescent="0.25">
      <c r="A27" t="str">
        <f>HYPERLINK("http://localhost:8080/operational-reports-app/redirect/?_flowId=policy-detail-flow&amp;policyId=24803456761&amp;currentProductCd=AAA_SS","NJSS107007177")</f>
        <v>NJSS107007177</v>
      </c>
      <c r="B27" s="19" t="s">
        <v>28</v>
      </c>
      <c r="C27" s="25">
        <v>42452.319127916664</v>
      </c>
      <c r="D27" s="19" t="s">
        <v>29</v>
      </c>
      <c r="E27" s="19" t="s">
        <v>30</v>
      </c>
      <c r="F27" s="19" t="s">
        <v>30</v>
      </c>
      <c r="G27" s="19" t="s">
        <v>30</v>
      </c>
      <c r="I27" s="18">
        <v>0</v>
      </c>
      <c r="J27" s="18" t="s">
        <v>31</v>
      </c>
      <c r="K27" s="15" t="s">
        <v>38</v>
      </c>
      <c r="O27" s="26">
        <v>42137</v>
      </c>
      <c r="P27" s="24">
        <v>54</v>
      </c>
      <c r="Q27" s="27">
        <v>42503</v>
      </c>
      <c r="R27" s="28">
        <v>42476.194481481478</v>
      </c>
      <c r="S27" s="19" t="s">
        <v>58</v>
      </c>
      <c r="T27" s="20" t="s">
        <v>33</v>
      </c>
      <c r="U27" s="21" t="s">
        <v>34</v>
      </c>
      <c r="V27" s="21" t="s">
        <v>35</v>
      </c>
      <c r="W27" s="21" t="s">
        <v>36</v>
      </c>
      <c r="X27" s="21" t="s">
        <v>64</v>
      </c>
    </row>
    <row r="28" spans="1:24" x14ac:dyDescent="0.25">
      <c r="A28" t="str">
        <f>HYPERLINK("http://localhost:8080/operational-reports-app/redirect/?_flowId=policy-detail-flow&amp;policyId=24801447128&amp;currentProductCd=AAA_HO_CA","CAH4105000135")</f>
        <v>CAH4105000135</v>
      </c>
      <c r="B28" s="19" t="s">
        <v>49</v>
      </c>
      <c r="C28" s="25">
        <v>42452.156656041669</v>
      </c>
      <c r="D28" s="19" t="s">
        <v>50</v>
      </c>
      <c r="E28" s="19" t="s">
        <v>30</v>
      </c>
      <c r="F28" s="19" t="s">
        <v>30</v>
      </c>
      <c r="G28" s="19" t="s">
        <v>30</v>
      </c>
      <c r="I28" s="18">
        <v>0</v>
      </c>
      <c r="J28" s="18" t="s">
        <v>31</v>
      </c>
      <c r="K28" s="15" t="s">
        <v>65</v>
      </c>
      <c r="O28" s="26">
        <v>42141</v>
      </c>
      <c r="P28" s="24">
        <v>58</v>
      </c>
      <c r="Q28" s="27">
        <v>42507</v>
      </c>
      <c r="R28" s="28">
        <v>42476.194481481478</v>
      </c>
      <c r="S28" s="19" t="s">
        <v>51</v>
      </c>
      <c r="T28" s="20" t="s">
        <v>52</v>
      </c>
      <c r="U28" s="21" t="s">
        <v>34</v>
      </c>
      <c r="V28" s="21" t="s">
        <v>53</v>
      </c>
      <c r="W28" s="21" t="s">
        <v>36</v>
      </c>
      <c r="X28" s="21" t="s">
        <v>54</v>
      </c>
    </row>
    <row r="29" spans="1:24" x14ac:dyDescent="0.25">
      <c r="A29" t="str">
        <f>HYPERLINK("http://localhost:8080/operational-reports-app/redirect/?_flowId=policy-detail-flow&amp;policyId=24797137580&amp;currentProductCd=AAA_SS","MDSS107006686")</f>
        <v>MDSS107006686</v>
      </c>
      <c r="B29" s="19" t="s">
        <v>28</v>
      </c>
      <c r="C29" s="25">
        <v>42458.59709278935</v>
      </c>
      <c r="D29" s="19" t="s">
        <v>29</v>
      </c>
      <c r="E29" s="19" t="s">
        <v>30</v>
      </c>
      <c r="F29" s="19" t="s">
        <v>30</v>
      </c>
      <c r="G29" s="19" t="s">
        <v>30</v>
      </c>
      <c r="I29" s="18">
        <v>0</v>
      </c>
      <c r="J29" s="18" t="s">
        <v>31</v>
      </c>
      <c r="K29" s="15" t="s">
        <v>47</v>
      </c>
      <c r="O29" s="26">
        <v>42138</v>
      </c>
      <c r="P29" s="24">
        <v>55</v>
      </c>
      <c r="Q29" s="27">
        <v>42504</v>
      </c>
      <c r="R29" s="28">
        <v>42476.194481481478</v>
      </c>
      <c r="S29" s="19" t="s">
        <v>56</v>
      </c>
      <c r="T29" s="20" t="s">
        <v>33</v>
      </c>
      <c r="U29" s="21" t="s">
        <v>34</v>
      </c>
      <c r="V29" s="21" t="s">
        <v>35</v>
      </c>
      <c r="W29" s="21" t="s">
        <v>36</v>
      </c>
      <c r="X29" s="21" t="s">
        <v>66</v>
      </c>
    </row>
    <row r="30" spans="1:24" x14ac:dyDescent="0.25">
      <c r="A30" t="str">
        <f>HYPERLINK("http://localhost:8080/operational-reports-app/redirect/?_flowId=policy-detail-flow&amp;policyId=24797137351&amp;currentProductCd=AAA_SS","MDSS107006571")</f>
        <v>MDSS107006571</v>
      </c>
      <c r="B30" s="19" t="s">
        <v>28</v>
      </c>
      <c r="C30" s="25">
        <v>42458.476063692127</v>
      </c>
      <c r="D30" s="19" t="s">
        <v>29</v>
      </c>
      <c r="E30" s="19" t="s">
        <v>30</v>
      </c>
      <c r="F30" s="19" t="s">
        <v>30</v>
      </c>
      <c r="G30" s="19" t="s">
        <v>30</v>
      </c>
      <c r="I30" s="18">
        <v>0</v>
      </c>
      <c r="J30" s="18" t="s">
        <v>31</v>
      </c>
      <c r="K30" s="15" t="s">
        <v>47</v>
      </c>
      <c r="O30" s="26">
        <v>42137</v>
      </c>
      <c r="P30" s="24">
        <v>54</v>
      </c>
      <c r="Q30" s="27">
        <v>42503</v>
      </c>
      <c r="R30" s="28">
        <v>42476.194481481478</v>
      </c>
      <c r="S30" s="19" t="s">
        <v>56</v>
      </c>
      <c r="T30" s="20" t="s">
        <v>33</v>
      </c>
      <c r="U30" s="21" t="s">
        <v>34</v>
      </c>
      <c r="V30" s="21" t="s">
        <v>35</v>
      </c>
      <c r="W30" s="21" t="s">
        <v>36</v>
      </c>
      <c r="X30" s="21" t="s">
        <v>55</v>
      </c>
    </row>
    <row r="31" spans="1:24" x14ac:dyDescent="0.25">
      <c r="A31" t="str">
        <f>HYPERLINK("http://localhost:8080/operational-reports-app/redirect/?_flowId=policy-detail-flow&amp;policyId=24797137134&amp;currentProductCd=AAA_HO_CA","CAH6105000099")</f>
        <v>CAH6105000099</v>
      </c>
      <c r="B31" s="19" t="s">
        <v>49</v>
      </c>
      <c r="C31" s="25">
        <v>42452.974997500001</v>
      </c>
      <c r="D31" s="19" t="s">
        <v>50</v>
      </c>
      <c r="E31" s="19" t="s">
        <v>30</v>
      </c>
      <c r="F31" s="19" t="s">
        <v>30</v>
      </c>
      <c r="G31" s="19" t="s">
        <v>30</v>
      </c>
      <c r="I31" s="18">
        <v>0</v>
      </c>
      <c r="J31" s="18" t="s">
        <v>31</v>
      </c>
      <c r="K31" s="15" t="s">
        <v>38</v>
      </c>
      <c r="O31" s="26">
        <v>42141</v>
      </c>
      <c r="P31" s="24">
        <v>58</v>
      </c>
      <c r="Q31" s="27">
        <v>42507</v>
      </c>
      <c r="R31" s="28">
        <v>42476.194481481478</v>
      </c>
      <c r="S31" s="19" t="s">
        <v>51</v>
      </c>
      <c r="T31" s="20" t="s">
        <v>52</v>
      </c>
      <c r="U31" s="21" t="s">
        <v>34</v>
      </c>
      <c r="V31" s="21" t="s">
        <v>53</v>
      </c>
      <c r="W31" s="21" t="s">
        <v>36</v>
      </c>
      <c r="X31" s="21" t="s">
        <v>54</v>
      </c>
    </row>
    <row r="32" spans="1:24" x14ac:dyDescent="0.25">
      <c r="A32" t="str">
        <f>HYPERLINK("http://localhost:8080/operational-reports-app/redirect/?_flowId=policy-detail-flow&amp;policyId=24804058002&amp;currentProductCd=AAA_SS","PASS107005689")</f>
        <v>PASS107005689</v>
      </c>
      <c r="B32" s="19" t="s">
        <v>28</v>
      </c>
      <c r="C32" s="25">
        <v>42401.169267569443</v>
      </c>
      <c r="D32" s="19" t="s">
        <v>29</v>
      </c>
      <c r="E32" s="19" t="s">
        <v>30</v>
      </c>
      <c r="F32" s="19" t="s">
        <v>30</v>
      </c>
      <c r="G32" s="19" t="s">
        <v>30</v>
      </c>
      <c r="I32" s="18">
        <v>1</v>
      </c>
      <c r="J32" s="18" t="s">
        <v>31</v>
      </c>
      <c r="O32" s="26">
        <v>42446</v>
      </c>
      <c r="P32" s="24">
        <v>362</v>
      </c>
      <c r="Q32" s="27">
        <v>42811</v>
      </c>
      <c r="R32" s="28">
        <v>42476.194481481478</v>
      </c>
      <c r="S32" s="19" t="s">
        <v>32</v>
      </c>
      <c r="T32" s="20" t="s">
        <v>33</v>
      </c>
      <c r="U32" s="21" t="s">
        <v>34</v>
      </c>
      <c r="V32" s="21" t="s">
        <v>35</v>
      </c>
      <c r="W32" s="21" t="s">
        <v>36</v>
      </c>
      <c r="X32" s="21" t="s">
        <v>37</v>
      </c>
    </row>
    <row r="33" spans="1:24" x14ac:dyDescent="0.25">
      <c r="A33" t="str">
        <f>HYPERLINK("http://localhost:8080/operational-reports-app/redirect/?_flowId=policy-detail-flow&amp;policyId=24803456841&amp;currentProductCd=AAA_SS","PASS107007217")</f>
        <v>PASS107007217</v>
      </c>
      <c r="B33" s="19" t="s">
        <v>28</v>
      </c>
      <c r="C33" s="25">
        <v>42452.319433379627</v>
      </c>
      <c r="D33" s="19" t="s">
        <v>29</v>
      </c>
      <c r="E33" s="19" t="s">
        <v>30</v>
      </c>
      <c r="F33" s="19" t="s">
        <v>30</v>
      </c>
      <c r="G33" s="19" t="s">
        <v>30</v>
      </c>
      <c r="I33" s="18">
        <v>0</v>
      </c>
      <c r="J33" s="18" t="s">
        <v>31</v>
      </c>
      <c r="K33" s="15" t="s">
        <v>38</v>
      </c>
      <c r="O33" s="26">
        <v>42137</v>
      </c>
      <c r="P33" s="24">
        <v>54</v>
      </c>
      <c r="Q33" s="27">
        <v>42503</v>
      </c>
      <c r="R33" s="28">
        <v>42476.194481481478</v>
      </c>
      <c r="S33" s="19" t="s">
        <v>32</v>
      </c>
      <c r="T33" s="20" t="s">
        <v>33</v>
      </c>
      <c r="U33" s="21" t="s">
        <v>34</v>
      </c>
      <c r="V33" s="21" t="s">
        <v>35</v>
      </c>
      <c r="W33" s="21" t="s">
        <v>36</v>
      </c>
      <c r="X33" s="21" t="s">
        <v>37</v>
      </c>
    </row>
    <row r="34" spans="1:24" x14ac:dyDescent="0.25">
      <c r="A34" t="str">
        <f>HYPERLINK("http://localhost:8080/operational-reports-app/redirect/?_flowId=policy-detail-flow&amp;policyId=24797137239&amp;currentProductCd=AAA_SS","MDSS107006515")</f>
        <v>MDSS107006515</v>
      </c>
      <c r="B34" s="19" t="s">
        <v>28</v>
      </c>
      <c r="C34" s="25">
        <v>42455.655421793985</v>
      </c>
      <c r="D34" s="19" t="s">
        <v>29</v>
      </c>
      <c r="E34" s="19" t="s">
        <v>30</v>
      </c>
      <c r="F34" s="19" t="s">
        <v>30</v>
      </c>
      <c r="G34" s="19" t="s">
        <v>30</v>
      </c>
      <c r="I34" s="18">
        <v>0</v>
      </c>
      <c r="J34" s="18" t="s">
        <v>31</v>
      </c>
      <c r="K34" s="15" t="s">
        <v>47</v>
      </c>
      <c r="O34" s="26">
        <v>42137</v>
      </c>
      <c r="P34" s="24">
        <v>54</v>
      </c>
      <c r="Q34" s="27">
        <v>42503</v>
      </c>
      <c r="R34" s="28">
        <v>42476.194481481478</v>
      </c>
      <c r="S34" s="19" t="s">
        <v>56</v>
      </c>
      <c r="T34" s="20" t="s">
        <v>33</v>
      </c>
      <c r="U34" s="21" t="s">
        <v>34</v>
      </c>
      <c r="V34" s="21" t="s">
        <v>35</v>
      </c>
      <c r="W34" s="21" t="s">
        <v>36</v>
      </c>
      <c r="X34" s="21" t="s">
        <v>55</v>
      </c>
    </row>
    <row r="35" spans="1:24" x14ac:dyDescent="0.25">
      <c r="A35" t="str">
        <f>HYPERLINK("http://localhost:8080/operational-reports-app/redirect/?_flowId=policy-detail-flow&amp;policyId=24797137271&amp;currentProductCd=AAA_SS","MDSS107006531")</f>
        <v>MDSS107006531</v>
      </c>
      <c r="B35" s="19" t="s">
        <v>28</v>
      </c>
      <c r="C35" s="25">
        <v>42455.655633252318</v>
      </c>
      <c r="D35" s="19" t="s">
        <v>29</v>
      </c>
      <c r="E35" s="19" t="s">
        <v>30</v>
      </c>
      <c r="F35" s="19" t="s">
        <v>30</v>
      </c>
      <c r="G35" s="19" t="s">
        <v>30</v>
      </c>
      <c r="I35" s="18">
        <v>0</v>
      </c>
      <c r="J35" s="18" t="s">
        <v>31</v>
      </c>
      <c r="K35" s="15" t="s">
        <v>47</v>
      </c>
      <c r="O35" s="26">
        <v>42137</v>
      </c>
      <c r="P35" s="24">
        <v>54</v>
      </c>
      <c r="Q35" s="27">
        <v>42503</v>
      </c>
      <c r="R35" s="28">
        <v>42476.194481481478</v>
      </c>
      <c r="S35" s="19" t="s">
        <v>56</v>
      </c>
      <c r="T35" s="20" t="s">
        <v>33</v>
      </c>
      <c r="U35" s="21" t="s">
        <v>34</v>
      </c>
      <c r="V35" s="21" t="s">
        <v>35</v>
      </c>
      <c r="W35" s="21" t="s">
        <v>36</v>
      </c>
      <c r="X35" s="21" t="s">
        <v>67</v>
      </c>
    </row>
    <row r="36" spans="1:24" x14ac:dyDescent="0.25">
      <c r="A36" t="str">
        <f>HYPERLINK("http://localhost:8080/operational-reports-app/redirect/?_flowId=policy-detail-flow&amp;policyId=24803739064&amp;currentProductCd=AAA_SS","PASS107005686")</f>
        <v>PASS107005686</v>
      </c>
      <c r="B36" s="19" t="s">
        <v>28</v>
      </c>
      <c r="C36" s="25">
        <v>42401.169172465277</v>
      </c>
      <c r="D36" s="19" t="s">
        <v>29</v>
      </c>
      <c r="E36" s="19" t="s">
        <v>30</v>
      </c>
      <c r="F36" s="19" t="s">
        <v>30</v>
      </c>
      <c r="G36" s="19" t="s">
        <v>30</v>
      </c>
      <c r="I36" s="18">
        <v>1</v>
      </c>
      <c r="J36" s="18" t="s">
        <v>31</v>
      </c>
      <c r="O36" s="26">
        <v>42446</v>
      </c>
      <c r="P36" s="24">
        <v>362</v>
      </c>
      <c r="Q36" s="27">
        <v>42811</v>
      </c>
      <c r="R36" s="28">
        <v>42476.194481481478</v>
      </c>
      <c r="S36" s="19" t="s">
        <v>32</v>
      </c>
      <c r="T36" s="20" t="s">
        <v>33</v>
      </c>
      <c r="U36" s="21" t="s">
        <v>34</v>
      </c>
      <c r="V36" s="21" t="s">
        <v>35</v>
      </c>
      <c r="W36" s="21" t="s">
        <v>36</v>
      </c>
      <c r="X36" s="21" t="s">
        <v>62</v>
      </c>
    </row>
    <row r="37" spans="1:24" x14ac:dyDescent="0.25">
      <c r="A37" t="str">
        <f>HYPERLINK("http://localhost:8080/operational-reports-app/redirect/?_flowId=policy-detail-flow&amp;policyId=24799468052&amp;currentProductCd=AAA_HO_CA","CAH4105000113")</f>
        <v>CAH4105000113</v>
      </c>
      <c r="B37" s="19" t="s">
        <v>49</v>
      </c>
      <c r="C37" s="25">
        <v>42452.161944861109</v>
      </c>
      <c r="D37" s="19" t="s">
        <v>50</v>
      </c>
      <c r="E37" s="19" t="s">
        <v>30</v>
      </c>
      <c r="F37" s="19" t="s">
        <v>30</v>
      </c>
      <c r="G37" s="19" t="s">
        <v>30</v>
      </c>
      <c r="I37" s="18">
        <v>0</v>
      </c>
      <c r="J37" s="18" t="s">
        <v>31</v>
      </c>
      <c r="K37" s="15" t="s">
        <v>65</v>
      </c>
      <c r="O37" s="26">
        <v>42141</v>
      </c>
      <c r="P37" s="24">
        <v>58</v>
      </c>
      <c r="Q37" s="27">
        <v>42507</v>
      </c>
      <c r="R37" s="28">
        <v>42476.194481481478</v>
      </c>
      <c r="S37" s="19" t="s">
        <v>51</v>
      </c>
      <c r="T37" s="20" t="s">
        <v>52</v>
      </c>
      <c r="U37" s="21" t="s">
        <v>34</v>
      </c>
      <c r="V37" s="21" t="s">
        <v>53</v>
      </c>
      <c r="W37" s="21" t="s">
        <v>36</v>
      </c>
      <c r="X37" s="21" t="s">
        <v>54</v>
      </c>
    </row>
    <row r="38" spans="1:24" x14ac:dyDescent="0.25">
      <c r="A38" t="str">
        <f>HYPERLINK("http://localhost:8080/operational-reports-app/redirect/?_flowId=policy-detail-flow&amp;policyId=24803456791&amp;currentProductCd=AAA_SS","PASS107007192")</f>
        <v>PASS107007192</v>
      </c>
      <c r="B38" s="19" t="s">
        <v>28</v>
      </c>
      <c r="C38" s="25">
        <v>42452.319244432867</v>
      </c>
      <c r="D38" s="19" t="s">
        <v>29</v>
      </c>
      <c r="E38" s="19" t="s">
        <v>30</v>
      </c>
      <c r="F38" s="19" t="s">
        <v>30</v>
      </c>
      <c r="G38" s="19" t="s">
        <v>30</v>
      </c>
      <c r="I38" s="18">
        <v>0</v>
      </c>
      <c r="J38" s="18" t="s">
        <v>31</v>
      </c>
      <c r="K38" s="15" t="s">
        <v>38</v>
      </c>
      <c r="O38" s="26">
        <v>42137</v>
      </c>
      <c r="P38" s="24">
        <v>54</v>
      </c>
      <c r="Q38" s="27">
        <v>42503</v>
      </c>
      <c r="R38" s="28">
        <v>42476.194481481478</v>
      </c>
      <c r="S38" s="19" t="s">
        <v>32</v>
      </c>
      <c r="T38" s="20" t="s">
        <v>33</v>
      </c>
      <c r="U38" s="21" t="s">
        <v>34</v>
      </c>
      <c r="V38" s="21" t="s">
        <v>35</v>
      </c>
      <c r="W38" s="21" t="s">
        <v>36</v>
      </c>
      <c r="X38" s="21" t="s">
        <v>45</v>
      </c>
    </row>
    <row r="39" spans="1:24" x14ac:dyDescent="0.25">
      <c r="A39" t="str">
        <f>HYPERLINK("http://localhost:8080/operational-reports-app/redirect/?_flowId=policy-detail-flow&amp;policyId=24797137849&amp;currentProductCd=AAA_SS","MDSS107006820")</f>
        <v>MDSS107006820</v>
      </c>
      <c r="B39" s="19" t="s">
        <v>28</v>
      </c>
      <c r="C39" s="25">
        <v>42458.611068668979</v>
      </c>
      <c r="D39" s="19" t="s">
        <v>29</v>
      </c>
      <c r="E39" s="19" t="s">
        <v>30</v>
      </c>
      <c r="F39" s="19" t="s">
        <v>30</v>
      </c>
      <c r="G39" s="19" t="s">
        <v>30</v>
      </c>
      <c r="I39" s="18">
        <v>0</v>
      </c>
      <c r="J39" s="18" t="s">
        <v>31</v>
      </c>
      <c r="K39" s="15" t="s">
        <v>47</v>
      </c>
      <c r="O39" s="26">
        <v>42137</v>
      </c>
      <c r="P39" s="24">
        <v>54</v>
      </c>
      <c r="Q39" s="27">
        <v>42503</v>
      </c>
      <c r="R39" s="28">
        <v>42476.194481481478</v>
      </c>
      <c r="S39" s="19" t="s">
        <v>56</v>
      </c>
      <c r="T39" s="20" t="s">
        <v>33</v>
      </c>
      <c r="U39" s="21" t="s">
        <v>34</v>
      </c>
      <c r="V39" s="21" t="s">
        <v>35</v>
      </c>
      <c r="W39" s="21" t="s">
        <v>36</v>
      </c>
      <c r="X39" s="21" t="s">
        <v>68</v>
      </c>
    </row>
    <row r="40" spans="1:24" x14ac:dyDescent="0.25">
      <c r="A40" t="str">
        <f>HYPERLINK("http://localhost:8080/operational-reports-app/redirect/?_flowId=policy-detail-flow&amp;policyId=24797137511&amp;currentProductCd=AAA_SS","MDSS107006651")</f>
        <v>MDSS107006651</v>
      </c>
      <c r="B40" s="19" t="s">
        <v>28</v>
      </c>
      <c r="C40" s="25">
        <v>42458.581305185187</v>
      </c>
      <c r="D40" s="19" t="s">
        <v>29</v>
      </c>
      <c r="E40" s="19" t="s">
        <v>30</v>
      </c>
      <c r="F40" s="19" t="s">
        <v>30</v>
      </c>
      <c r="G40" s="19" t="s">
        <v>30</v>
      </c>
      <c r="I40" s="18">
        <v>0</v>
      </c>
      <c r="J40" s="18" t="s">
        <v>31</v>
      </c>
      <c r="K40" s="15" t="s">
        <v>47</v>
      </c>
      <c r="O40" s="26">
        <v>42137</v>
      </c>
      <c r="P40" s="24">
        <v>54</v>
      </c>
      <c r="Q40" s="27">
        <v>42503</v>
      </c>
      <c r="R40" s="28">
        <v>42476.194481481478</v>
      </c>
      <c r="S40" s="19" t="s">
        <v>56</v>
      </c>
      <c r="T40" s="20" t="s">
        <v>33</v>
      </c>
      <c r="U40" s="21" t="s">
        <v>34</v>
      </c>
      <c r="V40" s="21" t="s">
        <v>35</v>
      </c>
      <c r="W40" s="21" t="s">
        <v>36</v>
      </c>
      <c r="X40" s="21" t="s">
        <v>55</v>
      </c>
    </row>
    <row r="41" spans="1:24" x14ac:dyDescent="0.25">
      <c r="A41" t="str">
        <f>HYPERLINK("http://localhost:8080/operational-reports-app/redirect/?_flowId=policy-detail-flow&amp;policyId=24803456963&amp;currentProductCd=AAA_SS","NJSS107007278")</f>
        <v>NJSS107007278</v>
      </c>
      <c r="B41" s="19" t="s">
        <v>28</v>
      </c>
      <c r="C41" s="25">
        <v>42454.381227071761</v>
      </c>
      <c r="D41" s="19" t="s">
        <v>29</v>
      </c>
      <c r="E41" s="19" t="s">
        <v>30</v>
      </c>
      <c r="F41" s="19" t="s">
        <v>30</v>
      </c>
      <c r="G41" s="19" t="s">
        <v>30</v>
      </c>
      <c r="I41" s="18">
        <v>0</v>
      </c>
      <c r="J41" s="18" t="s">
        <v>31</v>
      </c>
      <c r="K41" s="15" t="s">
        <v>47</v>
      </c>
      <c r="O41" s="26">
        <v>42133</v>
      </c>
      <c r="P41" s="24">
        <v>50</v>
      </c>
      <c r="Q41" s="27">
        <v>42499</v>
      </c>
      <c r="R41" s="28">
        <v>42476.194481481478</v>
      </c>
      <c r="S41" s="19" t="s">
        <v>58</v>
      </c>
      <c r="T41" s="20" t="s">
        <v>33</v>
      </c>
      <c r="U41" s="21" t="s">
        <v>34</v>
      </c>
      <c r="V41" s="21" t="s">
        <v>69</v>
      </c>
      <c r="W41" s="21" t="s">
        <v>36</v>
      </c>
      <c r="X41" s="21" t="s">
        <v>70</v>
      </c>
    </row>
    <row r="42" spans="1:24" x14ac:dyDescent="0.25">
      <c r="A42" t="str">
        <f>HYPERLINK("http://localhost:8080/operational-reports-app/redirect/?_flowId=policy-detail-flow&amp;policyId=24803456965&amp;currentProductCd=AAA_SS","PASS107007281")</f>
        <v>PASS107007281</v>
      </c>
      <c r="B42" s="19" t="s">
        <v>28</v>
      </c>
      <c r="C42" s="25">
        <v>42454.38122855324</v>
      </c>
      <c r="D42" s="19" t="s">
        <v>29</v>
      </c>
      <c r="E42" s="19" t="s">
        <v>30</v>
      </c>
      <c r="F42" s="19" t="s">
        <v>30</v>
      </c>
      <c r="G42" s="19" t="s">
        <v>30</v>
      </c>
      <c r="I42" s="18">
        <v>0</v>
      </c>
      <c r="J42" s="18" t="s">
        <v>31</v>
      </c>
      <c r="K42" s="15" t="s">
        <v>47</v>
      </c>
      <c r="O42" s="26">
        <v>42133</v>
      </c>
      <c r="P42" s="24">
        <v>50</v>
      </c>
      <c r="Q42" s="27">
        <v>42499</v>
      </c>
      <c r="R42" s="28">
        <v>42476.194481481478</v>
      </c>
      <c r="S42" s="19" t="s">
        <v>32</v>
      </c>
      <c r="T42" s="20" t="s">
        <v>33</v>
      </c>
      <c r="U42" s="21" t="s">
        <v>34</v>
      </c>
      <c r="V42" s="21" t="s">
        <v>69</v>
      </c>
      <c r="W42" s="21" t="s">
        <v>36</v>
      </c>
      <c r="X42" s="21" t="s">
        <v>70</v>
      </c>
    </row>
    <row r="43" spans="1:24" x14ac:dyDescent="0.25">
      <c r="A43" t="str">
        <f>HYPERLINK("http://localhost:8080/operational-reports-app/redirect/?_flowId=policy-detail-flow&amp;policyId=24799468043&amp;currentProductCd=AAA_HO_CA","CAH4105000110")</f>
        <v>CAH4105000110</v>
      </c>
      <c r="B43" s="19" t="s">
        <v>49</v>
      </c>
      <c r="C43" s="25">
        <v>42452.161807407407</v>
      </c>
      <c r="D43" s="19" t="s">
        <v>50</v>
      </c>
      <c r="E43" s="19" t="s">
        <v>30</v>
      </c>
      <c r="F43" s="19" t="s">
        <v>30</v>
      </c>
      <c r="G43" s="19" t="s">
        <v>30</v>
      </c>
      <c r="I43" s="18">
        <v>0</v>
      </c>
      <c r="J43" s="18" t="s">
        <v>31</v>
      </c>
      <c r="K43" s="15" t="s">
        <v>38</v>
      </c>
      <c r="O43" s="26">
        <v>42141</v>
      </c>
      <c r="P43" s="24">
        <v>58</v>
      </c>
      <c r="Q43" s="27">
        <v>42507</v>
      </c>
      <c r="R43" s="28">
        <v>42476.194481481478</v>
      </c>
      <c r="S43" s="19" t="s">
        <v>51</v>
      </c>
      <c r="T43" s="20" t="s">
        <v>52</v>
      </c>
      <c r="U43" s="21" t="s">
        <v>34</v>
      </c>
      <c r="V43" s="21" t="s">
        <v>53</v>
      </c>
      <c r="W43" s="21" t="s">
        <v>36</v>
      </c>
      <c r="X43" s="21" t="s">
        <v>54</v>
      </c>
    </row>
    <row r="44" spans="1:24" x14ac:dyDescent="0.25">
      <c r="A44" t="str">
        <f>HYPERLINK("http://localhost:8080/operational-reports-app/redirect/?_flowId=policy-detail-flow&amp;policyId=24782850012&amp;currentProductCd=AAA_SS","NJSS107005735")</f>
        <v>NJSS107005735</v>
      </c>
      <c r="B44" s="19" t="s">
        <v>28</v>
      </c>
      <c r="C44" s="25">
        <v>42402.291593287038</v>
      </c>
      <c r="D44" s="19" t="s">
        <v>29</v>
      </c>
      <c r="E44" s="19" t="s">
        <v>30</v>
      </c>
      <c r="F44" s="19" t="s">
        <v>30</v>
      </c>
      <c r="G44" s="19" t="s">
        <v>30</v>
      </c>
      <c r="I44" s="18">
        <v>1</v>
      </c>
      <c r="J44" s="18" t="s">
        <v>31</v>
      </c>
      <c r="O44" s="26">
        <v>42446</v>
      </c>
      <c r="P44" s="24">
        <v>362</v>
      </c>
      <c r="Q44" s="27">
        <v>42811</v>
      </c>
      <c r="R44" s="28">
        <v>42476.194481481478</v>
      </c>
      <c r="S44" s="19" t="s">
        <v>58</v>
      </c>
      <c r="T44" s="20" t="s">
        <v>33</v>
      </c>
      <c r="U44" s="21" t="s">
        <v>34</v>
      </c>
      <c r="V44" s="21" t="s">
        <v>35</v>
      </c>
      <c r="W44" s="21" t="s">
        <v>36</v>
      </c>
      <c r="X44" s="21" t="s">
        <v>71</v>
      </c>
    </row>
    <row r="45" spans="1:24" x14ac:dyDescent="0.25">
      <c r="A45" t="str">
        <f>HYPERLINK("http://localhost:8080/operational-reports-app/redirect/?_flowId=policy-detail-flow&amp;policyId=24803456191&amp;currentProductCd=AAA_HO_CA","CAH3105000167")</f>
        <v>CAH3105000167</v>
      </c>
      <c r="B45" s="19" t="s">
        <v>49</v>
      </c>
      <c r="C45" s="25">
        <v>42451.977093252317</v>
      </c>
      <c r="D45" s="19" t="s">
        <v>50</v>
      </c>
      <c r="E45" s="19" t="s">
        <v>30</v>
      </c>
      <c r="F45" s="19" t="s">
        <v>30</v>
      </c>
      <c r="G45" s="19" t="s">
        <v>30</v>
      </c>
      <c r="I45" s="18">
        <v>0</v>
      </c>
      <c r="J45" s="18" t="s">
        <v>31</v>
      </c>
      <c r="K45" s="15" t="s">
        <v>38</v>
      </c>
      <c r="O45" s="26">
        <v>42140</v>
      </c>
      <c r="P45" s="24">
        <v>57</v>
      </c>
      <c r="Q45" s="27">
        <v>42506</v>
      </c>
      <c r="R45" s="28">
        <v>42476.194481481478</v>
      </c>
      <c r="S45" s="19" t="s">
        <v>51</v>
      </c>
      <c r="T45" s="20" t="s">
        <v>52</v>
      </c>
      <c r="U45" s="21" t="s">
        <v>34</v>
      </c>
      <c r="V45" s="21" t="s">
        <v>53</v>
      </c>
      <c r="W45" s="21" t="s">
        <v>36</v>
      </c>
      <c r="X45" s="21" t="s">
        <v>54</v>
      </c>
    </row>
    <row r="46" spans="1:24" x14ac:dyDescent="0.25">
      <c r="A46" t="str">
        <f>HYPERLINK("http://localhost:8080/operational-reports-app/redirect/?_flowId=policy-detail-flow&amp;policyId=24782534002&amp;currentProductCd=AAA_SS","DESS107005705")</f>
        <v>DESS107005705</v>
      </c>
      <c r="B46" s="19" t="s">
        <v>28</v>
      </c>
      <c r="C46" s="25">
        <v>42401.169426377317</v>
      </c>
      <c r="D46" s="19" t="s">
        <v>29</v>
      </c>
      <c r="E46" s="19" t="s">
        <v>30</v>
      </c>
      <c r="F46" s="19" t="s">
        <v>30</v>
      </c>
      <c r="G46" s="19" t="s">
        <v>30</v>
      </c>
      <c r="I46" s="18">
        <v>1</v>
      </c>
      <c r="J46" s="18" t="s">
        <v>31</v>
      </c>
      <c r="O46" s="26">
        <v>42446</v>
      </c>
      <c r="P46" s="24">
        <v>362</v>
      </c>
      <c r="Q46" s="27">
        <v>42811</v>
      </c>
      <c r="R46" s="28">
        <v>42476.194481481478</v>
      </c>
      <c r="S46" s="19" t="s">
        <v>39</v>
      </c>
      <c r="T46" s="20" t="s">
        <v>33</v>
      </c>
      <c r="U46" s="21" t="s">
        <v>34</v>
      </c>
      <c r="V46" s="21" t="s">
        <v>35</v>
      </c>
      <c r="W46" s="21" t="s">
        <v>36</v>
      </c>
      <c r="X46" s="21" t="s">
        <v>72</v>
      </c>
    </row>
    <row r="47" spans="1:24" x14ac:dyDescent="0.25">
      <c r="A47" t="str">
        <f>HYPERLINK("http://localhost:8080/operational-reports-app/redirect/?_flowId=policy-detail-flow&amp;policyId=24782850020&amp;currentProductCd=AAA_SS","DESS107005687")</f>
        <v>DESS107005687</v>
      </c>
      <c r="B47" s="19" t="s">
        <v>28</v>
      </c>
      <c r="C47" s="25">
        <v>42401.169265462966</v>
      </c>
      <c r="D47" s="19" t="s">
        <v>29</v>
      </c>
      <c r="E47" s="19" t="s">
        <v>30</v>
      </c>
      <c r="F47" s="19" t="s">
        <v>30</v>
      </c>
      <c r="G47" s="19" t="s">
        <v>30</v>
      </c>
      <c r="I47" s="18">
        <v>1</v>
      </c>
      <c r="J47" s="18" t="s">
        <v>31</v>
      </c>
      <c r="O47" s="26">
        <v>42447</v>
      </c>
      <c r="P47" s="24">
        <v>363</v>
      </c>
      <c r="Q47" s="27">
        <v>42812</v>
      </c>
      <c r="R47" s="28">
        <v>42476.194481481478</v>
      </c>
      <c r="S47" s="19" t="s">
        <v>39</v>
      </c>
      <c r="T47" s="20" t="s">
        <v>33</v>
      </c>
      <c r="U47" s="21" t="s">
        <v>34</v>
      </c>
      <c r="V47" s="21" t="s">
        <v>35</v>
      </c>
      <c r="W47" s="21" t="s">
        <v>36</v>
      </c>
      <c r="X47" s="21" t="s">
        <v>55</v>
      </c>
    </row>
    <row r="48" spans="1:24" x14ac:dyDescent="0.25">
      <c r="A48" t="str">
        <f>HYPERLINK("http://localhost:8080/operational-reports-app/redirect/?_flowId=policy-detail-flow&amp;policyId=24799468034&amp;currentProductCd=AAA_HO_CA","CAH3105000107")</f>
        <v>CAH3105000107</v>
      </c>
      <c r="B48" s="19" t="s">
        <v>49</v>
      </c>
      <c r="C48" s="25">
        <v>42452.161602164349</v>
      </c>
      <c r="D48" s="19" t="s">
        <v>50</v>
      </c>
      <c r="E48" s="19" t="s">
        <v>30</v>
      </c>
      <c r="F48" s="19" t="s">
        <v>30</v>
      </c>
      <c r="G48" s="19" t="s">
        <v>30</v>
      </c>
      <c r="I48" s="18">
        <v>0</v>
      </c>
      <c r="J48" s="18" t="s">
        <v>31</v>
      </c>
      <c r="K48" s="15" t="s">
        <v>38</v>
      </c>
      <c r="O48" s="26">
        <v>42141</v>
      </c>
      <c r="P48" s="24">
        <v>58</v>
      </c>
      <c r="Q48" s="27">
        <v>42507</v>
      </c>
      <c r="R48" s="28">
        <v>42476.194481481478</v>
      </c>
      <c r="S48" s="19" t="s">
        <v>51</v>
      </c>
      <c r="T48" s="20" t="s">
        <v>52</v>
      </c>
      <c r="U48" s="21" t="s">
        <v>34</v>
      </c>
      <c r="V48" s="21" t="s">
        <v>53</v>
      </c>
      <c r="W48" s="21" t="s">
        <v>36</v>
      </c>
      <c r="X48" s="21" t="s">
        <v>54</v>
      </c>
    </row>
    <row r="49" spans="1:24" x14ac:dyDescent="0.25">
      <c r="A49" t="str">
        <f>HYPERLINK("http://localhost:8080/operational-reports-app/redirect/?_flowId=policy-detail-flow&amp;policyId=24797137128&amp;currentProductCd=AAA_HO_CA","CAH6105000097")</f>
        <v>CAH6105000097</v>
      </c>
      <c r="B49" s="19" t="s">
        <v>49</v>
      </c>
      <c r="C49" s="25">
        <v>42452.974924409726</v>
      </c>
      <c r="D49" s="19" t="s">
        <v>50</v>
      </c>
      <c r="E49" s="19" t="s">
        <v>30</v>
      </c>
      <c r="F49" s="19" t="s">
        <v>30</v>
      </c>
      <c r="G49" s="19" t="s">
        <v>30</v>
      </c>
      <c r="I49" s="18">
        <v>0</v>
      </c>
      <c r="J49" s="18" t="s">
        <v>31</v>
      </c>
      <c r="K49" s="15" t="s">
        <v>65</v>
      </c>
      <c r="O49" s="26">
        <v>42141</v>
      </c>
      <c r="P49" s="24">
        <v>58</v>
      </c>
      <c r="Q49" s="27">
        <v>42507</v>
      </c>
      <c r="R49" s="28">
        <v>42476.194481481478</v>
      </c>
      <c r="S49" s="19" t="s">
        <v>51</v>
      </c>
      <c r="T49" s="20" t="s">
        <v>52</v>
      </c>
      <c r="U49" s="21" t="s">
        <v>34</v>
      </c>
      <c r="V49" s="21" t="s">
        <v>53</v>
      </c>
      <c r="W49" s="21" t="s">
        <v>36</v>
      </c>
      <c r="X49" s="21" t="s">
        <v>54</v>
      </c>
    </row>
    <row r="50" spans="1:24" x14ac:dyDescent="0.25">
      <c r="A50" t="str">
        <f>HYPERLINK("http://localhost:8080/operational-reports-app/redirect/?_flowId=policy-detail-flow&amp;policyId=24801447148&amp;currentProductCd=AAA_HO_CA","CAH6105000143")</f>
        <v>CAH6105000143</v>
      </c>
      <c r="B50" s="19" t="s">
        <v>49</v>
      </c>
      <c r="C50" s="25">
        <v>42452.156841319447</v>
      </c>
      <c r="D50" s="19" t="s">
        <v>50</v>
      </c>
      <c r="E50" s="19" t="s">
        <v>30</v>
      </c>
      <c r="F50" s="19" t="s">
        <v>30</v>
      </c>
      <c r="G50" s="19" t="s">
        <v>30</v>
      </c>
      <c r="I50" s="18">
        <v>0</v>
      </c>
      <c r="J50" s="18" t="s">
        <v>31</v>
      </c>
      <c r="K50" s="15" t="s">
        <v>65</v>
      </c>
      <c r="O50" s="26">
        <v>42141</v>
      </c>
      <c r="P50" s="24">
        <v>58</v>
      </c>
      <c r="Q50" s="27">
        <v>42507</v>
      </c>
      <c r="R50" s="28">
        <v>42476.194481481478</v>
      </c>
      <c r="S50" s="19" t="s">
        <v>51</v>
      </c>
      <c r="T50" s="20" t="s">
        <v>52</v>
      </c>
      <c r="U50" s="21" t="s">
        <v>34</v>
      </c>
      <c r="V50" s="21" t="s">
        <v>53</v>
      </c>
      <c r="W50" s="21" t="s">
        <v>36</v>
      </c>
      <c r="X50" s="21" t="s">
        <v>54</v>
      </c>
    </row>
    <row r="51" spans="1:24" x14ac:dyDescent="0.25">
      <c r="A51" t="str">
        <f>HYPERLINK("http://localhost:8080/operational-reports-app/redirect/?_flowId=policy-detail-flow&amp;policyId=24782850004&amp;currentProductCd=AAA_SS","PASS107005727")</f>
        <v>PASS107005727</v>
      </c>
      <c r="B51" s="19" t="s">
        <v>28</v>
      </c>
      <c r="C51" s="25">
        <v>42402.291517303238</v>
      </c>
      <c r="D51" s="19" t="s">
        <v>29</v>
      </c>
      <c r="E51" s="19" t="s">
        <v>30</v>
      </c>
      <c r="F51" s="19" t="s">
        <v>30</v>
      </c>
      <c r="G51" s="19" t="s">
        <v>30</v>
      </c>
      <c r="I51" s="18">
        <v>1</v>
      </c>
      <c r="J51" s="18" t="s">
        <v>31</v>
      </c>
      <c r="O51" s="26">
        <v>42446</v>
      </c>
      <c r="P51" s="24">
        <v>362</v>
      </c>
      <c r="Q51" s="27">
        <v>42811</v>
      </c>
      <c r="R51" s="28">
        <v>42476.194481481478</v>
      </c>
      <c r="S51" s="19" t="s">
        <v>32</v>
      </c>
      <c r="T51" s="20" t="s">
        <v>33</v>
      </c>
      <c r="U51" s="21" t="s">
        <v>34</v>
      </c>
      <c r="V51" s="21" t="s">
        <v>73</v>
      </c>
      <c r="W51" s="21" t="s">
        <v>36</v>
      </c>
      <c r="X51" s="21" t="s">
        <v>74</v>
      </c>
    </row>
    <row r="52" spans="1:24" x14ac:dyDescent="0.25">
      <c r="A52" t="str">
        <f>HYPERLINK("http://localhost:8080/operational-reports-app/redirect/?_flowId=policy-detail-flow&amp;policyId=24803456827&amp;currentProductCd=AAA_SS","PASS107007210")</f>
        <v>PASS107007210</v>
      </c>
      <c r="B52" s="19" t="s">
        <v>28</v>
      </c>
      <c r="C52" s="25">
        <v>42452.319379050925</v>
      </c>
      <c r="D52" s="19" t="s">
        <v>29</v>
      </c>
      <c r="E52" s="19" t="s">
        <v>30</v>
      </c>
      <c r="F52" s="19" t="s">
        <v>30</v>
      </c>
      <c r="G52" s="19" t="s">
        <v>30</v>
      </c>
      <c r="I52" s="18">
        <v>0</v>
      </c>
      <c r="J52" s="18" t="s">
        <v>31</v>
      </c>
      <c r="K52" s="15" t="s">
        <v>38</v>
      </c>
      <c r="O52" s="26">
        <v>42137</v>
      </c>
      <c r="P52" s="24">
        <v>54</v>
      </c>
      <c r="Q52" s="27">
        <v>42503</v>
      </c>
      <c r="R52" s="28">
        <v>42476.194481481478</v>
      </c>
      <c r="S52" s="19" t="s">
        <v>32</v>
      </c>
      <c r="T52" s="20" t="s">
        <v>33</v>
      </c>
      <c r="U52" s="21" t="s">
        <v>34</v>
      </c>
      <c r="V52" s="21" t="s">
        <v>75</v>
      </c>
      <c r="W52" s="21" t="s">
        <v>76</v>
      </c>
      <c r="X52" s="21" t="s">
        <v>77</v>
      </c>
    </row>
    <row r="53" spans="1:24" x14ac:dyDescent="0.25">
      <c r="A53" t="str">
        <f>HYPERLINK("http://localhost:8080/operational-reports-app/redirect/?_flowId=policy-detail-flow&amp;policyId=24782697085&amp;currentProductCd=AAA_SS","PASS107005695")</f>
        <v>PASS107005695</v>
      </c>
      <c r="B53" s="19" t="s">
        <v>28</v>
      </c>
      <c r="C53" s="25">
        <v>42401.169320717592</v>
      </c>
      <c r="D53" s="19" t="s">
        <v>29</v>
      </c>
      <c r="E53" s="19" t="s">
        <v>30</v>
      </c>
      <c r="F53" s="19" t="s">
        <v>30</v>
      </c>
      <c r="G53" s="19" t="s">
        <v>30</v>
      </c>
      <c r="I53" s="18">
        <v>1</v>
      </c>
      <c r="J53" s="18" t="s">
        <v>31</v>
      </c>
      <c r="O53" s="26">
        <v>42446</v>
      </c>
      <c r="P53" s="24">
        <v>362</v>
      </c>
      <c r="Q53" s="27">
        <v>42811</v>
      </c>
      <c r="R53" s="28">
        <v>42476.194481481478</v>
      </c>
      <c r="S53" s="19" t="s">
        <v>32</v>
      </c>
      <c r="T53" s="20" t="s">
        <v>33</v>
      </c>
      <c r="U53" s="21" t="s">
        <v>34</v>
      </c>
      <c r="V53" s="21" t="s">
        <v>35</v>
      </c>
      <c r="W53" s="21" t="s">
        <v>36</v>
      </c>
      <c r="X53" s="21" t="s">
        <v>62</v>
      </c>
    </row>
    <row r="54" spans="1:24" x14ac:dyDescent="0.25">
      <c r="A54" t="str">
        <f>HYPERLINK("http://localhost:8080/operational-reports-app/redirect/?_flowId=policy-detail-flow&amp;policyId=24803456964&amp;currentProductCd=AAA_SS","PASS107007279")</f>
        <v>PASS107007279</v>
      </c>
      <c r="B54" s="19" t="s">
        <v>28</v>
      </c>
      <c r="C54" s="25">
        <v>42454.381227175923</v>
      </c>
      <c r="D54" s="19" t="s">
        <v>29</v>
      </c>
      <c r="E54" s="19" t="s">
        <v>30</v>
      </c>
      <c r="F54" s="19" t="s">
        <v>30</v>
      </c>
      <c r="G54" s="19" t="s">
        <v>30</v>
      </c>
      <c r="I54" s="18">
        <v>0</v>
      </c>
      <c r="J54" s="18" t="s">
        <v>31</v>
      </c>
      <c r="K54" s="15" t="s">
        <v>47</v>
      </c>
      <c r="O54" s="26">
        <v>42133</v>
      </c>
      <c r="P54" s="24">
        <v>50</v>
      </c>
      <c r="Q54" s="27">
        <v>42499</v>
      </c>
      <c r="R54" s="28">
        <v>42476.194481481478</v>
      </c>
      <c r="S54" s="19" t="s">
        <v>32</v>
      </c>
      <c r="T54" s="20" t="s">
        <v>33</v>
      </c>
      <c r="U54" s="21" t="s">
        <v>34</v>
      </c>
      <c r="V54" s="21" t="s">
        <v>69</v>
      </c>
      <c r="W54" s="21" t="s">
        <v>36</v>
      </c>
      <c r="X54" s="21" t="s">
        <v>70</v>
      </c>
    </row>
    <row r="55" spans="1:24" x14ac:dyDescent="0.25">
      <c r="A55" t="str">
        <f>HYPERLINK("http://localhost:8080/operational-reports-app/redirect/?_flowId=policy-detail-flow&amp;policyId=24803456842&amp;currentProductCd=AAA_SS","MDSS107007218")</f>
        <v>MDSS107007218</v>
      </c>
      <c r="B55" s="19" t="s">
        <v>28</v>
      </c>
      <c r="C55" s="25">
        <v>42452.319434965277</v>
      </c>
      <c r="D55" s="19" t="s">
        <v>29</v>
      </c>
      <c r="E55" s="19" t="s">
        <v>30</v>
      </c>
      <c r="F55" s="19" t="s">
        <v>30</v>
      </c>
      <c r="G55" s="19" t="s">
        <v>30</v>
      </c>
      <c r="I55" s="18">
        <v>0</v>
      </c>
      <c r="J55" s="18" t="s">
        <v>31</v>
      </c>
      <c r="K55" s="15" t="s">
        <v>47</v>
      </c>
      <c r="O55" s="26">
        <v>42152</v>
      </c>
      <c r="P55" s="24">
        <v>69</v>
      </c>
      <c r="Q55" s="27">
        <v>42518</v>
      </c>
      <c r="R55" s="28">
        <v>42476.194481481478</v>
      </c>
      <c r="S55" s="19" t="s">
        <v>56</v>
      </c>
      <c r="T55" s="20" t="s">
        <v>33</v>
      </c>
      <c r="U55" s="21" t="s">
        <v>34</v>
      </c>
      <c r="V55" s="21" t="s">
        <v>35</v>
      </c>
      <c r="W55" s="21" t="s">
        <v>36</v>
      </c>
      <c r="X55" s="21" t="s">
        <v>78</v>
      </c>
    </row>
    <row r="56" spans="1:24" x14ac:dyDescent="0.25">
      <c r="A56" t="str">
        <f>HYPERLINK("http://localhost:8080/operational-reports-app/redirect/?_flowId=policy-detail-flow&amp;policyId=24797137794&amp;currentProductCd=AAA_SS","MDSS107006793")</f>
        <v>MDSS107006793</v>
      </c>
      <c r="B56" s="19" t="s">
        <v>28</v>
      </c>
      <c r="C56" s="25">
        <v>42458.610706712963</v>
      </c>
      <c r="D56" s="19" t="s">
        <v>29</v>
      </c>
      <c r="E56" s="19" t="s">
        <v>30</v>
      </c>
      <c r="F56" s="19" t="s">
        <v>30</v>
      </c>
      <c r="G56" s="19" t="s">
        <v>30</v>
      </c>
      <c r="I56" s="18">
        <v>0</v>
      </c>
      <c r="J56" s="18" t="s">
        <v>31</v>
      </c>
      <c r="K56" s="15" t="s">
        <v>47</v>
      </c>
      <c r="O56" s="26">
        <v>42137</v>
      </c>
      <c r="P56" s="24">
        <v>54</v>
      </c>
      <c r="Q56" s="27">
        <v>42503</v>
      </c>
      <c r="R56" s="28">
        <v>42476.194481481478</v>
      </c>
      <c r="S56" s="19" t="s">
        <v>56</v>
      </c>
      <c r="T56" s="20" t="s">
        <v>33</v>
      </c>
      <c r="U56" s="21" t="s">
        <v>34</v>
      </c>
      <c r="V56" s="21" t="s">
        <v>35</v>
      </c>
      <c r="W56" s="21" t="s">
        <v>36</v>
      </c>
      <c r="X56" s="21" t="s">
        <v>55</v>
      </c>
    </row>
    <row r="57" spans="1:24" x14ac:dyDescent="0.25">
      <c r="A57" t="str">
        <f>HYPERLINK("http://localhost:8080/operational-reports-app/redirect/?_flowId=policy-detail-flow&amp;policyId=24782697082&amp;currentProductCd=AAA_SS","DESS107005716")</f>
        <v>DESS107005716</v>
      </c>
      <c r="B57" s="19" t="s">
        <v>28</v>
      </c>
      <c r="C57" s="25">
        <v>42401.169527164355</v>
      </c>
      <c r="D57" s="19" t="s">
        <v>29</v>
      </c>
      <c r="E57" s="19" t="s">
        <v>30</v>
      </c>
      <c r="F57" s="19" t="s">
        <v>30</v>
      </c>
      <c r="G57" s="19" t="s">
        <v>30</v>
      </c>
      <c r="I57" s="18">
        <v>1</v>
      </c>
      <c r="J57" s="18" t="s">
        <v>31</v>
      </c>
      <c r="O57" s="26">
        <v>42446</v>
      </c>
      <c r="P57" s="24">
        <v>362</v>
      </c>
      <c r="Q57" s="27">
        <v>42811</v>
      </c>
      <c r="R57" s="28">
        <v>42476.194481481478</v>
      </c>
      <c r="S57" s="19" t="s">
        <v>39</v>
      </c>
      <c r="T57" s="20" t="s">
        <v>33</v>
      </c>
      <c r="U57" s="21" t="s">
        <v>34</v>
      </c>
      <c r="V57" s="21" t="s">
        <v>35</v>
      </c>
      <c r="W57" s="21" t="s">
        <v>36</v>
      </c>
      <c r="X57" s="21" t="s">
        <v>62</v>
      </c>
    </row>
    <row r="58" spans="1:24" x14ac:dyDescent="0.25">
      <c r="A58" t="str">
        <f>HYPERLINK("http://localhost:8080/operational-reports-app/redirect/?_flowId=policy-detail-flow&amp;policyId=24801447129&amp;currentProductCd=AAA_HO_CA","CAH6105000136")</f>
        <v>CAH6105000136</v>
      </c>
      <c r="B58" s="19" t="s">
        <v>49</v>
      </c>
      <c r="C58" s="25">
        <v>42452.156656550927</v>
      </c>
      <c r="D58" s="19" t="s">
        <v>50</v>
      </c>
      <c r="E58" s="19" t="s">
        <v>30</v>
      </c>
      <c r="F58" s="19" t="s">
        <v>30</v>
      </c>
      <c r="G58" s="19" t="s">
        <v>30</v>
      </c>
      <c r="I58" s="18">
        <v>0</v>
      </c>
      <c r="J58" s="18" t="s">
        <v>31</v>
      </c>
      <c r="K58" s="15" t="s">
        <v>65</v>
      </c>
      <c r="O58" s="26">
        <v>42141</v>
      </c>
      <c r="P58" s="24">
        <v>58</v>
      </c>
      <c r="Q58" s="27">
        <v>42507</v>
      </c>
      <c r="R58" s="28">
        <v>42476.194481481478</v>
      </c>
      <c r="S58" s="19" t="s">
        <v>51</v>
      </c>
      <c r="T58" s="20" t="s">
        <v>52</v>
      </c>
      <c r="U58" s="21" t="s">
        <v>34</v>
      </c>
      <c r="V58" s="21" t="s">
        <v>53</v>
      </c>
      <c r="W58" s="21" t="s">
        <v>36</v>
      </c>
      <c r="X58" s="21" t="s">
        <v>54</v>
      </c>
    </row>
    <row r="59" spans="1:24" x14ac:dyDescent="0.25">
      <c r="A59" t="str">
        <f>HYPERLINK("http://localhost:8080/operational-reports-app/redirect/?_flowId=policy-detail-flow&amp;policyId=24803456802&amp;currentProductCd=AAA_SS","DESS107007198")</f>
        <v>DESS107007198</v>
      </c>
      <c r="B59" s="19" t="s">
        <v>28</v>
      </c>
      <c r="C59" s="25">
        <v>42452.319284571757</v>
      </c>
      <c r="D59" s="19" t="s">
        <v>29</v>
      </c>
      <c r="E59" s="19" t="s">
        <v>30</v>
      </c>
      <c r="F59" s="19" t="s">
        <v>30</v>
      </c>
      <c r="G59" s="19" t="s">
        <v>30</v>
      </c>
      <c r="I59" s="18">
        <v>0</v>
      </c>
      <c r="J59" s="18" t="s">
        <v>31</v>
      </c>
      <c r="K59" s="15" t="s">
        <v>38</v>
      </c>
      <c r="O59" s="26">
        <v>42139</v>
      </c>
      <c r="P59" s="24">
        <v>56</v>
      </c>
      <c r="Q59" s="27">
        <v>42505</v>
      </c>
      <c r="R59" s="28">
        <v>42476.194481481478</v>
      </c>
      <c r="S59" s="19" t="s">
        <v>39</v>
      </c>
      <c r="T59" s="20" t="s">
        <v>33</v>
      </c>
      <c r="U59" s="21" t="s">
        <v>34</v>
      </c>
      <c r="V59" s="21" t="s">
        <v>35</v>
      </c>
      <c r="W59" s="21" t="s">
        <v>36</v>
      </c>
      <c r="X59" s="21" t="s">
        <v>43</v>
      </c>
    </row>
    <row r="60" spans="1:24" x14ac:dyDescent="0.25">
      <c r="A60" t="str">
        <f>HYPERLINK("http://localhost:8080/operational-reports-app/redirect/?_flowId=policy-detail-flow&amp;policyId=24803456767&amp;currentProductCd=AAA_SS","NJSS107007180")</f>
        <v>NJSS107007180</v>
      </c>
      <c r="B60" s="19" t="s">
        <v>28</v>
      </c>
      <c r="C60" s="25">
        <v>42452.319156909725</v>
      </c>
      <c r="D60" s="19" t="s">
        <v>29</v>
      </c>
      <c r="E60" s="19" t="s">
        <v>30</v>
      </c>
      <c r="F60" s="19" t="s">
        <v>30</v>
      </c>
      <c r="G60" s="19" t="s">
        <v>30</v>
      </c>
      <c r="I60" s="18">
        <v>0</v>
      </c>
      <c r="J60" s="18" t="s">
        <v>31</v>
      </c>
      <c r="K60" s="15" t="s">
        <v>38</v>
      </c>
      <c r="O60" s="26">
        <v>42137</v>
      </c>
      <c r="P60" s="24">
        <v>54</v>
      </c>
      <c r="Q60" s="27">
        <v>42503</v>
      </c>
      <c r="R60" s="28">
        <v>42476.194481481478</v>
      </c>
      <c r="S60" s="19" t="s">
        <v>58</v>
      </c>
      <c r="T60" s="20" t="s">
        <v>33</v>
      </c>
      <c r="U60" s="21" t="s">
        <v>79</v>
      </c>
      <c r="V60" s="21" t="s">
        <v>80</v>
      </c>
      <c r="W60" s="21" t="s">
        <v>81</v>
      </c>
      <c r="X60" s="21" t="s">
        <v>82</v>
      </c>
    </row>
    <row r="61" spans="1:24" x14ac:dyDescent="0.25">
      <c r="A61" t="str">
        <f>HYPERLINK("http://localhost:8080/operational-reports-app/redirect/?_flowId=policy-detail-flow&amp;policyId=24804058004&amp;currentProductCd=AAA_SS","PASS107005689")</f>
        <v>PASS107005689</v>
      </c>
      <c r="B61" s="19" t="s">
        <v>28</v>
      </c>
      <c r="C61" s="25">
        <v>42401.169267569443</v>
      </c>
      <c r="D61" s="19" t="s">
        <v>29</v>
      </c>
      <c r="E61" s="19" t="s">
        <v>30</v>
      </c>
      <c r="F61" s="19" t="s">
        <v>30</v>
      </c>
      <c r="G61" s="19" t="s">
        <v>30</v>
      </c>
      <c r="I61" s="18">
        <v>1</v>
      </c>
      <c r="J61" s="18" t="s">
        <v>31</v>
      </c>
      <c r="O61" s="26">
        <v>42446</v>
      </c>
      <c r="P61" s="24">
        <v>362</v>
      </c>
      <c r="Q61" s="27">
        <v>42811</v>
      </c>
      <c r="R61" s="28">
        <v>42476.194481481478</v>
      </c>
      <c r="S61" s="19" t="s">
        <v>32</v>
      </c>
      <c r="T61" s="20" t="s">
        <v>33</v>
      </c>
      <c r="U61" s="21" t="s">
        <v>34</v>
      </c>
      <c r="V61" s="21" t="s">
        <v>35</v>
      </c>
      <c r="W61" s="21" t="s">
        <v>36</v>
      </c>
      <c r="X61" s="21" t="s">
        <v>37</v>
      </c>
    </row>
    <row r="62" spans="1:24" x14ac:dyDescent="0.25">
      <c r="A62" t="str">
        <f>HYPERLINK("http://localhost:8080/operational-reports-app/redirect/?_flowId=policy-detail-flow&amp;policyId=24803456833&amp;currentProductCd=AAA_SS","VASS107007213")</f>
        <v>VASS107007213</v>
      </c>
      <c r="B62" s="19" t="s">
        <v>28</v>
      </c>
      <c r="C62" s="25">
        <v>42452.319406493058</v>
      </c>
      <c r="D62" s="19" t="s">
        <v>29</v>
      </c>
      <c r="E62" s="19" t="s">
        <v>30</v>
      </c>
      <c r="F62" s="19" t="s">
        <v>30</v>
      </c>
      <c r="G62" s="19" t="s">
        <v>30</v>
      </c>
      <c r="I62" s="18">
        <v>0</v>
      </c>
      <c r="J62" s="18" t="s">
        <v>31</v>
      </c>
      <c r="K62" s="15" t="s">
        <v>47</v>
      </c>
      <c r="O62" s="26">
        <v>42137</v>
      </c>
      <c r="P62" s="24">
        <v>54</v>
      </c>
      <c r="Q62" s="27">
        <v>42503</v>
      </c>
      <c r="R62" s="28">
        <v>42476.194481481478</v>
      </c>
      <c r="S62" s="19" t="s">
        <v>48</v>
      </c>
      <c r="T62" s="20" t="s">
        <v>33</v>
      </c>
      <c r="U62" s="21" t="s">
        <v>34</v>
      </c>
      <c r="V62" s="21" t="s">
        <v>35</v>
      </c>
      <c r="W62" s="21" t="s">
        <v>36</v>
      </c>
      <c r="X62" s="21" t="s">
        <v>83</v>
      </c>
    </row>
    <row r="63" spans="1:24" x14ac:dyDescent="0.25">
      <c r="A63" t="str">
        <f>HYPERLINK("http://localhost:8080/operational-reports-app/redirect/?_flowId=policy-detail-flow&amp;policyId=24797137455&amp;currentProductCd=AAA_SS","MDSS107006623")</f>
        <v>MDSS107006623</v>
      </c>
      <c r="B63" s="19" t="s">
        <v>28</v>
      </c>
      <c r="C63" s="25">
        <v>42458.580881296293</v>
      </c>
      <c r="D63" s="19" t="s">
        <v>29</v>
      </c>
      <c r="E63" s="19" t="s">
        <v>30</v>
      </c>
      <c r="F63" s="19" t="s">
        <v>30</v>
      </c>
      <c r="G63" s="19" t="s">
        <v>30</v>
      </c>
      <c r="I63" s="18">
        <v>0</v>
      </c>
      <c r="J63" s="18" t="s">
        <v>31</v>
      </c>
      <c r="K63" s="15" t="s">
        <v>47</v>
      </c>
      <c r="O63" s="26">
        <v>42139</v>
      </c>
      <c r="P63" s="24">
        <v>56</v>
      </c>
      <c r="Q63" s="27">
        <v>42505</v>
      </c>
      <c r="R63" s="28">
        <v>42476.194481481478</v>
      </c>
      <c r="S63" s="19" t="s">
        <v>56</v>
      </c>
      <c r="T63" s="20" t="s">
        <v>33</v>
      </c>
      <c r="U63" s="21" t="s">
        <v>34</v>
      </c>
      <c r="V63" s="21" t="s">
        <v>35</v>
      </c>
      <c r="W63" s="21" t="s">
        <v>36</v>
      </c>
      <c r="X63" s="21" t="s">
        <v>57</v>
      </c>
    </row>
    <row r="64" spans="1:24" x14ac:dyDescent="0.25">
      <c r="A64" t="str">
        <f>HYPERLINK("http://localhost:8080/operational-reports-app/redirect/?_flowId=policy-detail-flow&amp;policyId=24782850009&amp;currentProductCd=AAA_SS","NJSS107005731")</f>
        <v>NJSS107005731</v>
      </c>
      <c r="B64" s="19" t="s">
        <v>28</v>
      </c>
      <c r="C64" s="25">
        <v>42402.291558425924</v>
      </c>
      <c r="D64" s="19" t="s">
        <v>29</v>
      </c>
      <c r="E64" s="19" t="s">
        <v>30</v>
      </c>
      <c r="F64" s="19" t="s">
        <v>30</v>
      </c>
      <c r="G64" s="19" t="s">
        <v>30</v>
      </c>
      <c r="I64" s="18">
        <v>1</v>
      </c>
      <c r="J64" s="18" t="s">
        <v>31</v>
      </c>
      <c r="O64" s="26">
        <v>42446</v>
      </c>
      <c r="P64" s="24">
        <v>362</v>
      </c>
      <c r="Q64" s="27">
        <v>42811</v>
      </c>
      <c r="R64" s="28">
        <v>42476.194481481478</v>
      </c>
      <c r="S64" s="19" t="s">
        <v>58</v>
      </c>
      <c r="T64" s="20" t="s">
        <v>33</v>
      </c>
      <c r="U64" s="21" t="s">
        <v>34</v>
      </c>
      <c r="V64" s="21" t="s">
        <v>35</v>
      </c>
      <c r="W64" s="21" t="s">
        <v>36</v>
      </c>
      <c r="X64" s="21" t="s">
        <v>71</v>
      </c>
    </row>
    <row r="65" spans="1:24" x14ac:dyDescent="0.25">
      <c r="A65" t="str">
        <f>HYPERLINK("http://localhost:8080/operational-reports-app/redirect/?_flowId=policy-detail-flow&amp;policyId=24799468049&amp;currentProductCd=AAA_HO_CA","CAH6105000112")</f>
        <v>CAH6105000112</v>
      </c>
      <c r="B65" s="19" t="s">
        <v>49</v>
      </c>
      <c r="C65" s="25">
        <v>42452.16188738426</v>
      </c>
      <c r="D65" s="19" t="s">
        <v>50</v>
      </c>
      <c r="E65" s="19" t="s">
        <v>30</v>
      </c>
      <c r="F65" s="19" t="s">
        <v>30</v>
      </c>
      <c r="G65" s="19" t="s">
        <v>30</v>
      </c>
      <c r="I65" s="18">
        <v>0</v>
      </c>
      <c r="J65" s="18" t="s">
        <v>31</v>
      </c>
      <c r="K65" s="15" t="s">
        <v>65</v>
      </c>
      <c r="O65" s="26">
        <v>42141</v>
      </c>
      <c r="P65" s="24">
        <v>58</v>
      </c>
      <c r="Q65" s="27">
        <v>42507</v>
      </c>
      <c r="R65" s="28">
        <v>42476.194481481478</v>
      </c>
      <c r="S65" s="19" t="s">
        <v>51</v>
      </c>
      <c r="T65" s="20" t="s">
        <v>52</v>
      </c>
      <c r="U65" s="21" t="s">
        <v>34</v>
      </c>
      <c r="V65" s="21" t="s">
        <v>53</v>
      </c>
      <c r="W65" s="21" t="s">
        <v>36</v>
      </c>
      <c r="X65" s="21" t="s">
        <v>54</v>
      </c>
    </row>
    <row r="66" spans="1:24" x14ac:dyDescent="0.25">
      <c r="A66" t="str">
        <f>HYPERLINK("http://localhost:8080/operational-reports-app/redirect/?_flowId=policy-detail-flow&amp;policyId=24799468068&amp;currentProductCd=AAA_HO_CA","CAH6105000119")</f>
        <v>CAH6105000119</v>
      </c>
      <c r="B66" s="19" t="s">
        <v>49</v>
      </c>
      <c r="C66" s="25">
        <v>42452.162048391205</v>
      </c>
      <c r="D66" s="19" t="s">
        <v>50</v>
      </c>
      <c r="E66" s="19" t="s">
        <v>30</v>
      </c>
      <c r="F66" s="19" t="s">
        <v>30</v>
      </c>
      <c r="G66" s="19" t="s">
        <v>30</v>
      </c>
      <c r="I66" s="18">
        <v>0</v>
      </c>
      <c r="J66" s="18" t="s">
        <v>31</v>
      </c>
      <c r="K66" s="15" t="s">
        <v>65</v>
      </c>
      <c r="O66" s="26">
        <v>42141</v>
      </c>
      <c r="P66" s="24">
        <v>58</v>
      </c>
      <c r="Q66" s="27">
        <v>42507</v>
      </c>
      <c r="R66" s="28">
        <v>42476.194481481478</v>
      </c>
      <c r="S66" s="19" t="s">
        <v>51</v>
      </c>
      <c r="T66" s="20" t="s">
        <v>52</v>
      </c>
      <c r="U66" s="21" t="s">
        <v>34</v>
      </c>
      <c r="V66" s="21" t="s">
        <v>53</v>
      </c>
      <c r="W66" s="21" t="s">
        <v>36</v>
      </c>
      <c r="X66" s="21" t="s">
        <v>54</v>
      </c>
    </row>
    <row r="67" spans="1:24" x14ac:dyDescent="0.25">
      <c r="A67" t="str">
        <f>HYPERLINK("http://localhost:8080/operational-reports-app/redirect/?_flowId=policy-detail-flow&amp;policyId=24803456736&amp;currentProductCd=AAA_SS","PASS107007165")</f>
        <v>PASS107007165</v>
      </c>
      <c r="B67" s="19" t="s">
        <v>28</v>
      </c>
      <c r="C67" s="25">
        <v>42452.319005324076</v>
      </c>
      <c r="D67" s="19" t="s">
        <v>29</v>
      </c>
      <c r="E67" s="19" t="s">
        <v>30</v>
      </c>
      <c r="F67" s="19" t="s">
        <v>30</v>
      </c>
      <c r="G67" s="19" t="s">
        <v>30</v>
      </c>
      <c r="I67" s="18">
        <v>0</v>
      </c>
      <c r="J67" s="18" t="s">
        <v>31</v>
      </c>
      <c r="K67" s="15" t="s">
        <v>38</v>
      </c>
      <c r="O67" s="26">
        <v>42137</v>
      </c>
      <c r="P67" s="24">
        <v>54</v>
      </c>
      <c r="Q67" s="27">
        <v>42503</v>
      </c>
      <c r="R67" s="28">
        <v>42476.194481481478</v>
      </c>
      <c r="S67" s="19" t="s">
        <v>32</v>
      </c>
      <c r="T67" s="20" t="s">
        <v>33</v>
      </c>
      <c r="U67" s="21" t="s">
        <v>79</v>
      </c>
      <c r="V67" s="21" t="s">
        <v>80</v>
      </c>
      <c r="W67" s="21" t="s">
        <v>81</v>
      </c>
      <c r="X67" s="21" t="s">
        <v>84</v>
      </c>
    </row>
    <row r="68" spans="1:24" x14ac:dyDescent="0.25">
      <c r="A68" t="str">
        <f>HYPERLINK("http://localhost:8080/operational-reports-app/redirect/?_flowId=policy-detail-flow&amp;policyId=24803456835&amp;currentProductCd=AAA_SS","NJSS107007216")</f>
        <v>NJSS107007216</v>
      </c>
      <c r="B68" s="19" t="s">
        <v>28</v>
      </c>
      <c r="C68" s="25">
        <v>42452.319408078707</v>
      </c>
      <c r="D68" s="19" t="s">
        <v>29</v>
      </c>
      <c r="E68" s="19" t="s">
        <v>30</v>
      </c>
      <c r="F68" s="19" t="s">
        <v>30</v>
      </c>
      <c r="G68" s="19" t="s">
        <v>30</v>
      </c>
      <c r="I68" s="18">
        <v>0</v>
      </c>
      <c r="J68" s="18" t="s">
        <v>31</v>
      </c>
      <c r="K68" s="15" t="s">
        <v>38</v>
      </c>
      <c r="O68" s="26">
        <v>42137</v>
      </c>
      <c r="P68" s="24">
        <v>54</v>
      </c>
      <c r="Q68" s="27">
        <v>42503</v>
      </c>
      <c r="R68" s="28">
        <v>42476.194481481478</v>
      </c>
      <c r="S68" s="19" t="s">
        <v>58</v>
      </c>
      <c r="T68" s="20" t="s">
        <v>33</v>
      </c>
      <c r="U68" s="21" t="s">
        <v>79</v>
      </c>
      <c r="V68" s="21" t="s">
        <v>80</v>
      </c>
      <c r="W68" s="21" t="s">
        <v>81</v>
      </c>
      <c r="X68" s="21" t="s">
        <v>84</v>
      </c>
    </row>
    <row r="69" spans="1:24" x14ac:dyDescent="0.25">
      <c r="A69" t="str">
        <f>HYPERLINK("http://localhost:8080/operational-reports-app/redirect/?_flowId=policy-detail-flow&amp;policyId=24782697092&amp;currentProductCd=AAA_SS","PASS107005686")</f>
        <v>PASS107005686</v>
      </c>
      <c r="B69" s="19" t="s">
        <v>28</v>
      </c>
      <c r="C69" s="25">
        <v>42401.169172465277</v>
      </c>
      <c r="D69" s="19" t="s">
        <v>29</v>
      </c>
      <c r="E69" s="19" t="s">
        <v>30</v>
      </c>
      <c r="F69" s="19" t="s">
        <v>30</v>
      </c>
      <c r="G69" s="19" t="s">
        <v>30</v>
      </c>
      <c r="I69" s="18">
        <v>1</v>
      </c>
      <c r="J69" s="18" t="s">
        <v>31</v>
      </c>
      <c r="O69" s="26">
        <v>42446</v>
      </c>
      <c r="P69" s="24">
        <v>362</v>
      </c>
      <c r="Q69" s="27">
        <v>42811</v>
      </c>
      <c r="R69" s="28">
        <v>42476.194481481478</v>
      </c>
      <c r="S69" s="19" t="s">
        <v>32</v>
      </c>
      <c r="T69" s="20" t="s">
        <v>33</v>
      </c>
      <c r="U69" s="21" t="s">
        <v>34</v>
      </c>
      <c r="V69" s="21" t="s">
        <v>35</v>
      </c>
      <c r="W69" s="21" t="s">
        <v>36</v>
      </c>
      <c r="X69" s="21" t="s">
        <v>62</v>
      </c>
    </row>
    <row r="70" spans="1:24" x14ac:dyDescent="0.25">
      <c r="A70" t="str">
        <f>HYPERLINK("http://localhost:8080/operational-reports-app/redirect/?_flowId=policy-detail-flow&amp;policyId=24797137094&amp;currentProductCd=AAA_HO_CA","CAH3105000087")</f>
        <v>CAH3105000087</v>
      </c>
      <c r="B70" s="19" t="s">
        <v>49</v>
      </c>
      <c r="C70" s="25">
        <v>42452.97462277778</v>
      </c>
      <c r="D70" s="19" t="s">
        <v>50</v>
      </c>
      <c r="E70" s="19" t="s">
        <v>30</v>
      </c>
      <c r="F70" s="19" t="s">
        <v>30</v>
      </c>
      <c r="G70" s="19" t="s">
        <v>30</v>
      </c>
      <c r="I70" s="18">
        <v>0</v>
      </c>
      <c r="J70" s="18" t="s">
        <v>31</v>
      </c>
      <c r="K70" s="15" t="s">
        <v>38</v>
      </c>
      <c r="O70" s="26">
        <v>42141</v>
      </c>
      <c r="P70" s="24">
        <v>58</v>
      </c>
      <c r="Q70" s="27">
        <v>42507</v>
      </c>
      <c r="R70" s="28">
        <v>42476.194481481478</v>
      </c>
      <c r="S70" s="19" t="s">
        <v>51</v>
      </c>
      <c r="T70" s="20" t="s">
        <v>52</v>
      </c>
      <c r="U70" s="21" t="s">
        <v>34</v>
      </c>
      <c r="V70" s="21" t="s">
        <v>53</v>
      </c>
      <c r="W70" s="21" t="s">
        <v>36</v>
      </c>
      <c r="X70" s="21" t="s">
        <v>54</v>
      </c>
    </row>
    <row r="71" spans="1:24" x14ac:dyDescent="0.25">
      <c r="A71" t="str">
        <f>HYPERLINK("http://localhost:8080/operational-reports-app/redirect/?_flowId=policy-detail-flow&amp;policyId=24803456759&amp;currentProductCd=AAA_SS","PASS107007176")</f>
        <v>PASS107007176</v>
      </c>
      <c r="B71" s="19" t="s">
        <v>28</v>
      </c>
      <c r="C71" s="25">
        <v>42452.31912403935</v>
      </c>
      <c r="D71" s="19" t="s">
        <v>29</v>
      </c>
      <c r="E71" s="19" t="s">
        <v>30</v>
      </c>
      <c r="F71" s="19" t="s">
        <v>30</v>
      </c>
      <c r="G71" s="19" t="s">
        <v>30</v>
      </c>
      <c r="I71" s="18">
        <v>0</v>
      </c>
      <c r="J71" s="18" t="s">
        <v>31</v>
      </c>
      <c r="K71" s="15" t="s">
        <v>38</v>
      </c>
      <c r="O71" s="26">
        <v>42137</v>
      </c>
      <c r="P71" s="24">
        <v>54</v>
      </c>
      <c r="Q71" s="27">
        <v>42503</v>
      </c>
      <c r="R71" s="28">
        <v>42476.194481481478</v>
      </c>
      <c r="S71" s="19" t="s">
        <v>32</v>
      </c>
      <c r="T71" s="20" t="s">
        <v>33</v>
      </c>
      <c r="U71" s="21" t="s">
        <v>34</v>
      </c>
      <c r="V71" s="21" t="s">
        <v>69</v>
      </c>
      <c r="W71" s="21" t="s">
        <v>36</v>
      </c>
      <c r="X71" s="21" t="s">
        <v>85</v>
      </c>
    </row>
    <row r="72" spans="1:24" x14ac:dyDescent="0.25">
      <c r="A72" t="str">
        <f>HYPERLINK("http://localhost:8080/operational-reports-app/redirect/?_flowId=policy-detail-flow&amp;policyId=24797137245&amp;currentProductCd=AAA_SS","MDSS107006518")</f>
        <v>MDSS107006518</v>
      </c>
      <c r="B72" s="19" t="s">
        <v>28</v>
      </c>
      <c r="C72" s="25">
        <v>42455.655462164352</v>
      </c>
      <c r="D72" s="19" t="s">
        <v>29</v>
      </c>
      <c r="E72" s="19" t="s">
        <v>30</v>
      </c>
      <c r="F72" s="19" t="s">
        <v>30</v>
      </c>
      <c r="G72" s="19" t="s">
        <v>30</v>
      </c>
      <c r="I72" s="18">
        <v>0</v>
      </c>
      <c r="J72" s="18" t="s">
        <v>31</v>
      </c>
      <c r="K72" s="15" t="s">
        <v>47</v>
      </c>
      <c r="O72" s="26">
        <v>42137</v>
      </c>
      <c r="P72" s="24">
        <v>54</v>
      </c>
      <c r="Q72" s="27">
        <v>42503</v>
      </c>
      <c r="R72" s="28">
        <v>42476.194481481478</v>
      </c>
      <c r="S72" s="19" t="s">
        <v>56</v>
      </c>
      <c r="T72" s="20" t="s">
        <v>33</v>
      </c>
      <c r="U72" s="21" t="s">
        <v>34</v>
      </c>
      <c r="V72" s="21" t="s">
        <v>35</v>
      </c>
      <c r="W72" s="21" t="s">
        <v>36</v>
      </c>
      <c r="X72" s="21" t="s">
        <v>68</v>
      </c>
    </row>
    <row r="73" spans="1:24" x14ac:dyDescent="0.25">
      <c r="A73" t="str">
        <f>HYPERLINK("http://localhost:8080/operational-reports-app/redirect/?_flowId=policy-detail-flow&amp;policyId=24803456751&amp;currentProductCd=AAA_SS","PASS107007172")</f>
        <v>PASS107007172</v>
      </c>
      <c r="B73" s="19" t="s">
        <v>28</v>
      </c>
      <c r="C73" s="25">
        <v>42452.319091840276</v>
      </c>
      <c r="D73" s="19" t="s">
        <v>29</v>
      </c>
      <c r="E73" s="19" t="s">
        <v>30</v>
      </c>
      <c r="F73" s="19" t="s">
        <v>30</v>
      </c>
      <c r="G73" s="19" t="s">
        <v>30</v>
      </c>
      <c r="I73" s="18">
        <v>0</v>
      </c>
      <c r="J73" s="18" t="s">
        <v>31</v>
      </c>
      <c r="K73" s="15" t="s">
        <v>38</v>
      </c>
      <c r="O73" s="26">
        <v>42137</v>
      </c>
      <c r="P73" s="24">
        <v>54</v>
      </c>
      <c r="Q73" s="27">
        <v>42503</v>
      </c>
      <c r="R73" s="28">
        <v>42476.194481481478</v>
      </c>
      <c r="S73" s="19" t="s">
        <v>32</v>
      </c>
      <c r="T73" s="20" t="s">
        <v>33</v>
      </c>
      <c r="U73" s="21" t="s">
        <v>34</v>
      </c>
      <c r="V73" s="21" t="s">
        <v>86</v>
      </c>
      <c r="W73" s="21" t="s">
        <v>76</v>
      </c>
      <c r="X73" s="21" t="s">
        <v>87</v>
      </c>
    </row>
    <row r="74" spans="1:24" x14ac:dyDescent="0.25">
      <c r="A74" t="str">
        <f>HYPERLINK("http://localhost:8080/operational-reports-app/redirect/?_flowId=policy-detail-flow&amp;policyId=24799468110&amp;currentProductCd=AAA_HO_CA","CAH3105000120")</f>
        <v>CAH3105000120</v>
      </c>
      <c r="B74" s="19" t="s">
        <v>49</v>
      </c>
      <c r="C74" s="25">
        <v>42452.16230171296</v>
      </c>
      <c r="D74" s="19" t="s">
        <v>50</v>
      </c>
      <c r="E74" s="19" t="s">
        <v>30</v>
      </c>
      <c r="F74" s="19" t="s">
        <v>30</v>
      </c>
      <c r="G74" s="19" t="s">
        <v>30</v>
      </c>
      <c r="I74" s="18">
        <v>0</v>
      </c>
      <c r="J74" s="18" t="s">
        <v>31</v>
      </c>
      <c r="K74" s="15" t="s">
        <v>38</v>
      </c>
      <c r="O74" s="26">
        <v>42141</v>
      </c>
      <c r="P74" s="24">
        <v>58</v>
      </c>
      <c r="Q74" s="27">
        <v>42507</v>
      </c>
      <c r="R74" s="28">
        <v>42476.194481481478</v>
      </c>
      <c r="S74" s="19" t="s">
        <v>51</v>
      </c>
      <c r="T74" s="20" t="s">
        <v>52</v>
      </c>
      <c r="U74" s="21" t="s">
        <v>34</v>
      </c>
      <c r="V74" s="21" t="s">
        <v>53</v>
      </c>
      <c r="W74" s="21" t="s">
        <v>36</v>
      </c>
      <c r="X74" s="21" t="s">
        <v>54</v>
      </c>
    </row>
    <row r="75" spans="1:24" x14ac:dyDescent="0.25">
      <c r="A75" t="str">
        <f>HYPERLINK("http://localhost:8080/operational-reports-app/redirect/?_flowId=policy-detail-flow&amp;policyId=24803456805&amp;currentProductCd=AAA_SS","DESS107007199")</f>
        <v>DESS107007199</v>
      </c>
      <c r="B75" s="19" t="s">
        <v>28</v>
      </c>
      <c r="C75" s="25">
        <v>42452.319286909726</v>
      </c>
      <c r="D75" s="19" t="s">
        <v>29</v>
      </c>
      <c r="E75" s="19" t="s">
        <v>30</v>
      </c>
      <c r="F75" s="19" t="s">
        <v>30</v>
      </c>
      <c r="G75" s="19" t="s">
        <v>30</v>
      </c>
      <c r="I75" s="18">
        <v>0</v>
      </c>
      <c r="J75" s="18" t="s">
        <v>31</v>
      </c>
      <c r="K75" s="15" t="s">
        <v>38</v>
      </c>
      <c r="O75" s="26">
        <v>42139</v>
      </c>
      <c r="P75" s="24">
        <v>56</v>
      </c>
      <c r="Q75" s="27">
        <v>42505</v>
      </c>
      <c r="R75" s="28">
        <v>42476.194481481478</v>
      </c>
      <c r="S75" s="19" t="s">
        <v>39</v>
      </c>
      <c r="T75" s="20" t="s">
        <v>33</v>
      </c>
      <c r="U75" s="21" t="s">
        <v>34</v>
      </c>
      <c r="V75" s="21" t="s">
        <v>35</v>
      </c>
      <c r="W75" s="21" t="s">
        <v>36</v>
      </c>
      <c r="X75" s="21" t="s">
        <v>55</v>
      </c>
    </row>
    <row r="76" spans="1:24" x14ac:dyDescent="0.25">
      <c r="A76" t="str">
        <f>HYPERLINK("http://localhost:8080/operational-reports-app/redirect/?_flowId=policy-detail-flow&amp;policyId=24782697083&amp;currentProductCd=AAA_SS","DESS107005692")</f>
        <v>DESS107005692</v>
      </c>
      <c r="B76" s="19" t="s">
        <v>28</v>
      </c>
      <c r="C76" s="25">
        <v>42401.169306770833</v>
      </c>
      <c r="D76" s="19" t="s">
        <v>29</v>
      </c>
      <c r="E76" s="19" t="s">
        <v>30</v>
      </c>
      <c r="F76" s="19" t="s">
        <v>30</v>
      </c>
      <c r="G76" s="19" t="s">
        <v>30</v>
      </c>
      <c r="I76" s="18">
        <v>1</v>
      </c>
      <c r="J76" s="18" t="s">
        <v>31</v>
      </c>
      <c r="O76" s="26">
        <v>42447</v>
      </c>
      <c r="P76" s="24">
        <v>363</v>
      </c>
      <c r="Q76" s="27">
        <v>42812</v>
      </c>
      <c r="R76" s="28">
        <v>42476.194481481478</v>
      </c>
      <c r="S76" s="19" t="s">
        <v>39</v>
      </c>
      <c r="T76" s="20" t="s">
        <v>33</v>
      </c>
      <c r="U76" s="21" t="s">
        <v>34</v>
      </c>
      <c r="V76" s="21" t="s">
        <v>35</v>
      </c>
      <c r="W76" s="21" t="s">
        <v>36</v>
      </c>
      <c r="X76" s="21" t="s">
        <v>62</v>
      </c>
    </row>
    <row r="77" spans="1:24" x14ac:dyDescent="0.25">
      <c r="A77" t="str">
        <f>HYPERLINK("http://localhost:8080/operational-reports-app/redirect/?_flowId=policy-detail-flow&amp;policyId=24782850007&amp;currentProductCd=AAA_SS","NJSS107005725")</f>
        <v>NJSS107005725</v>
      </c>
      <c r="B77" s="19" t="s">
        <v>28</v>
      </c>
      <c r="C77" s="25">
        <v>42402.291511990741</v>
      </c>
      <c r="D77" s="19" t="s">
        <v>29</v>
      </c>
      <c r="E77" s="19" t="s">
        <v>30</v>
      </c>
      <c r="F77" s="19" t="s">
        <v>30</v>
      </c>
      <c r="G77" s="19" t="s">
        <v>30</v>
      </c>
      <c r="I77" s="18">
        <v>1</v>
      </c>
      <c r="J77" s="18" t="s">
        <v>31</v>
      </c>
      <c r="O77" s="26">
        <v>42446</v>
      </c>
      <c r="P77" s="24">
        <v>362</v>
      </c>
      <c r="Q77" s="27">
        <v>42811</v>
      </c>
      <c r="R77" s="28">
        <v>42476.194481481478</v>
      </c>
      <c r="S77" s="19" t="s">
        <v>58</v>
      </c>
      <c r="T77" s="20" t="s">
        <v>33</v>
      </c>
      <c r="U77" s="21" t="s">
        <v>34</v>
      </c>
      <c r="V77" s="21" t="s">
        <v>73</v>
      </c>
      <c r="W77" s="21" t="s">
        <v>36</v>
      </c>
      <c r="X77" s="21" t="s">
        <v>74</v>
      </c>
    </row>
    <row r="78" spans="1:24" x14ac:dyDescent="0.25">
      <c r="A78" t="str">
        <f>HYPERLINK("http://localhost:8080/operational-reports-app/redirect/?_flowId=policy-detail-flow&amp;policyId=24782850016&amp;currentProductCd=AAA_SS","NJSS107005717")</f>
        <v>NJSS107005717</v>
      </c>
      <c r="B78" s="19" t="s">
        <v>28</v>
      </c>
      <c r="C78" s="25">
        <v>42401.169533749999</v>
      </c>
      <c r="D78" s="19" t="s">
        <v>29</v>
      </c>
      <c r="E78" s="19" t="s">
        <v>30</v>
      </c>
      <c r="F78" s="19" t="s">
        <v>30</v>
      </c>
      <c r="G78" s="19" t="s">
        <v>30</v>
      </c>
      <c r="I78" s="18">
        <v>1</v>
      </c>
      <c r="J78" s="18" t="s">
        <v>31</v>
      </c>
      <c r="O78" s="26">
        <v>42446</v>
      </c>
      <c r="P78" s="24">
        <v>362</v>
      </c>
      <c r="Q78" s="27">
        <v>42811</v>
      </c>
      <c r="R78" s="28">
        <v>42476.194481481478</v>
      </c>
      <c r="S78" s="19" t="s">
        <v>58</v>
      </c>
      <c r="T78" s="20" t="s">
        <v>33</v>
      </c>
      <c r="U78" s="21" t="s">
        <v>34</v>
      </c>
      <c r="V78" s="21" t="s">
        <v>35</v>
      </c>
      <c r="W78" s="21" t="s">
        <v>36</v>
      </c>
      <c r="X78" s="21" t="s">
        <v>71</v>
      </c>
    </row>
    <row r="79" spans="1:24" x14ac:dyDescent="0.25">
      <c r="A79" t="str">
        <f>HYPERLINK("http://localhost:8080/operational-reports-app/redirect/?_flowId=policy-detail-flow&amp;policyId=24782697087&amp;currentProductCd=AAA_SS","DESS107005696")</f>
        <v>DESS107005696</v>
      </c>
      <c r="B79" s="19" t="s">
        <v>28</v>
      </c>
      <c r="C79" s="25">
        <v>42401.169344270835</v>
      </c>
      <c r="D79" s="19" t="s">
        <v>29</v>
      </c>
      <c r="E79" s="19" t="s">
        <v>30</v>
      </c>
      <c r="F79" s="19" t="s">
        <v>30</v>
      </c>
      <c r="G79" s="19" t="s">
        <v>30</v>
      </c>
      <c r="I79" s="18">
        <v>1</v>
      </c>
      <c r="J79" s="18" t="s">
        <v>31</v>
      </c>
      <c r="O79" s="26">
        <v>42447</v>
      </c>
      <c r="P79" s="24">
        <v>363</v>
      </c>
      <c r="Q79" s="27">
        <v>42812</v>
      </c>
      <c r="R79" s="28">
        <v>42476.194481481478</v>
      </c>
      <c r="S79" s="19" t="s">
        <v>39</v>
      </c>
      <c r="T79" s="20" t="s">
        <v>33</v>
      </c>
      <c r="U79" s="21" t="s">
        <v>34</v>
      </c>
      <c r="V79" s="21" t="s">
        <v>35</v>
      </c>
      <c r="W79" s="21" t="s">
        <v>36</v>
      </c>
      <c r="X79" s="21" t="s">
        <v>62</v>
      </c>
    </row>
    <row r="80" spans="1:24" x14ac:dyDescent="0.25">
      <c r="A80" t="str">
        <f>HYPERLINK("http://localhost:8080/operational-reports-app/redirect/?_flowId=policy-detail-flow&amp;policyId=24803456777&amp;currentProductCd=AAA_SS","NJSS107007185")</f>
        <v>NJSS107007185</v>
      </c>
      <c r="B80" s="19" t="s">
        <v>28</v>
      </c>
      <c r="C80" s="25">
        <v>42452.319185532404</v>
      </c>
      <c r="D80" s="19" t="s">
        <v>29</v>
      </c>
      <c r="E80" s="19" t="s">
        <v>30</v>
      </c>
      <c r="F80" s="19" t="s">
        <v>30</v>
      </c>
      <c r="G80" s="19" t="s">
        <v>30</v>
      </c>
      <c r="I80" s="18">
        <v>0</v>
      </c>
      <c r="J80" s="18" t="s">
        <v>31</v>
      </c>
      <c r="K80" s="15" t="s">
        <v>38</v>
      </c>
      <c r="O80" s="26">
        <v>42137</v>
      </c>
      <c r="P80" s="24">
        <v>54</v>
      </c>
      <c r="Q80" s="27">
        <v>42503</v>
      </c>
      <c r="R80" s="28">
        <v>42476.194481481478</v>
      </c>
      <c r="S80" s="19" t="s">
        <v>58</v>
      </c>
      <c r="T80" s="20" t="s">
        <v>33</v>
      </c>
      <c r="U80" s="21" t="s">
        <v>79</v>
      </c>
      <c r="V80" s="21" t="s">
        <v>80</v>
      </c>
      <c r="W80" s="21" t="s">
        <v>81</v>
      </c>
      <c r="X80" s="21" t="s">
        <v>82</v>
      </c>
    </row>
    <row r="81" spans="1:24" x14ac:dyDescent="0.25">
      <c r="A81" t="str">
        <f>HYPERLINK("http://localhost:8080/operational-reports-app/redirect/?_flowId=policy-detail-flow&amp;policyId=24803456786&amp;currentProductCd=AAA_SS","DESS107007190")</f>
        <v>DESS107007190</v>
      </c>
      <c r="B81" s="19" t="s">
        <v>28</v>
      </c>
      <c r="C81" s="25">
        <v>42452.319218599536</v>
      </c>
      <c r="D81" s="19" t="s">
        <v>29</v>
      </c>
      <c r="E81" s="19" t="s">
        <v>30</v>
      </c>
      <c r="F81" s="19" t="s">
        <v>30</v>
      </c>
      <c r="G81" s="19" t="s">
        <v>30</v>
      </c>
      <c r="I81" s="18">
        <v>0</v>
      </c>
      <c r="J81" s="18" t="s">
        <v>31</v>
      </c>
      <c r="K81" s="15" t="s">
        <v>38</v>
      </c>
      <c r="O81" s="26">
        <v>42137</v>
      </c>
      <c r="P81" s="24">
        <v>54</v>
      </c>
      <c r="Q81" s="27">
        <v>42503</v>
      </c>
      <c r="R81" s="28">
        <v>42476.194481481478</v>
      </c>
      <c r="S81" s="19" t="s">
        <v>39</v>
      </c>
      <c r="T81" s="20" t="s">
        <v>33</v>
      </c>
      <c r="U81" s="21" t="s">
        <v>34</v>
      </c>
      <c r="V81" s="21" t="s">
        <v>35</v>
      </c>
      <c r="W81" s="21" t="s">
        <v>36</v>
      </c>
      <c r="X81" s="21" t="s">
        <v>40</v>
      </c>
    </row>
    <row r="82" spans="1:24" x14ac:dyDescent="0.25">
      <c r="A82" t="str">
        <f>HYPERLINK("http://localhost:8080/operational-reports-app/redirect/?_flowId=policy-detail-flow&amp;policyId=24803456870&amp;currentProductCd=AAA_SS","MDSS107007232")</f>
        <v>MDSS107007232</v>
      </c>
      <c r="B82" s="19" t="s">
        <v>28</v>
      </c>
      <c r="C82" s="25">
        <v>42454.253151273151</v>
      </c>
      <c r="D82" s="19" t="s">
        <v>29</v>
      </c>
      <c r="E82" s="19" t="s">
        <v>30</v>
      </c>
      <c r="F82" s="19" t="s">
        <v>30</v>
      </c>
      <c r="G82" s="19" t="s">
        <v>30</v>
      </c>
      <c r="I82" s="18">
        <v>0</v>
      </c>
      <c r="J82" s="18" t="s">
        <v>31</v>
      </c>
      <c r="K82" s="15" t="s">
        <v>47</v>
      </c>
      <c r="O82" s="26">
        <v>42139</v>
      </c>
      <c r="P82" s="24">
        <v>56</v>
      </c>
      <c r="Q82" s="27">
        <v>42505</v>
      </c>
      <c r="R82" s="28">
        <v>42476.194481481478</v>
      </c>
      <c r="S82" s="19" t="s">
        <v>56</v>
      </c>
      <c r="T82" s="20" t="s">
        <v>33</v>
      </c>
      <c r="U82" s="21" t="s">
        <v>34</v>
      </c>
      <c r="V82" s="21" t="s">
        <v>35</v>
      </c>
      <c r="W82" s="21" t="s">
        <v>36</v>
      </c>
      <c r="X82" s="21" t="s">
        <v>57</v>
      </c>
    </row>
    <row r="83" spans="1:24" x14ac:dyDescent="0.25">
      <c r="A83" t="str">
        <f>HYPERLINK("http://localhost:8080/operational-reports-app/redirect/?_flowId=policy-detail-flow&amp;policyId=24801447159&amp;currentProductCd=AAA_HO_CA","CAH6105000147")</f>
        <v>CAH6105000147</v>
      </c>
      <c r="B83" s="19" t="s">
        <v>49</v>
      </c>
      <c r="C83" s="25">
        <v>42452.156904918978</v>
      </c>
      <c r="D83" s="19" t="s">
        <v>50</v>
      </c>
      <c r="E83" s="19" t="s">
        <v>30</v>
      </c>
      <c r="F83" s="19" t="s">
        <v>30</v>
      </c>
      <c r="G83" s="19" t="s">
        <v>30</v>
      </c>
      <c r="I83" s="18">
        <v>0</v>
      </c>
      <c r="J83" s="18" t="s">
        <v>31</v>
      </c>
      <c r="K83" s="15" t="s">
        <v>38</v>
      </c>
      <c r="O83" s="26">
        <v>42141</v>
      </c>
      <c r="P83" s="24">
        <v>58</v>
      </c>
      <c r="Q83" s="27">
        <v>42507</v>
      </c>
      <c r="R83" s="28">
        <v>42476.194481481478</v>
      </c>
      <c r="S83" s="19" t="s">
        <v>51</v>
      </c>
      <c r="T83" s="20" t="s">
        <v>52</v>
      </c>
      <c r="U83" s="21" t="s">
        <v>34</v>
      </c>
      <c r="V83" s="21" t="s">
        <v>53</v>
      </c>
      <c r="W83" s="21" t="s">
        <v>36</v>
      </c>
      <c r="X83" s="21" t="s">
        <v>54</v>
      </c>
    </row>
    <row r="84" spans="1:24" x14ac:dyDescent="0.25">
      <c r="A84" t="str">
        <f>HYPERLINK("http://localhost:8080/operational-reports-app/redirect/?_flowId=policy-detail-flow&amp;policyId=24782946001&amp;currentProductCd=AAA_SS","NJSS107005729")</f>
        <v>NJSS107005729</v>
      </c>
      <c r="B84" s="19" t="s">
        <v>28</v>
      </c>
      <c r="C84" s="25">
        <v>42402.291542372688</v>
      </c>
      <c r="D84" s="19" t="s">
        <v>29</v>
      </c>
      <c r="E84" s="19" t="s">
        <v>30</v>
      </c>
      <c r="F84" s="19" t="s">
        <v>30</v>
      </c>
      <c r="G84" s="19" t="s">
        <v>30</v>
      </c>
      <c r="I84" s="18">
        <v>1</v>
      </c>
      <c r="J84" s="18" t="s">
        <v>31</v>
      </c>
      <c r="O84" s="26">
        <v>42446</v>
      </c>
      <c r="P84" s="24">
        <v>362</v>
      </c>
      <c r="Q84" s="27">
        <v>42811</v>
      </c>
      <c r="R84" s="28">
        <v>42476.194481481478</v>
      </c>
      <c r="S84" s="19" t="s">
        <v>58</v>
      </c>
      <c r="T84" s="20" t="s">
        <v>33</v>
      </c>
      <c r="U84" s="21" t="s">
        <v>34</v>
      </c>
      <c r="V84" s="21" t="s">
        <v>35</v>
      </c>
      <c r="W84" s="21" t="s">
        <v>36</v>
      </c>
      <c r="X84" s="21" t="s">
        <v>62</v>
      </c>
    </row>
    <row r="85" spans="1:24" x14ac:dyDescent="0.25">
      <c r="A85" t="str">
        <f>HYPERLINK("http://localhost:8080/operational-reports-app/redirect/?_flowId=policy-detail-flow&amp;policyId=24797137405&amp;currentProductCd=AAA_SS","MDSS107006598")</f>
        <v>MDSS107006598</v>
      </c>
      <c r="B85" s="19" t="s">
        <v>28</v>
      </c>
      <c r="C85" s="25">
        <v>42458.47647927083</v>
      </c>
      <c r="D85" s="19" t="s">
        <v>29</v>
      </c>
      <c r="E85" s="19" t="s">
        <v>30</v>
      </c>
      <c r="F85" s="19" t="s">
        <v>30</v>
      </c>
      <c r="G85" s="19" t="s">
        <v>30</v>
      </c>
      <c r="I85" s="18">
        <v>0</v>
      </c>
      <c r="J85" s="18" t="s">
        <v>31</v>
      </c>
      <c r="K85" s="15" t="s">
        <v>47</v>
      </c>
      <c r="O85" s="26">
        <v>42139</v>
      </c>
      <c r="P85" s="24">
        <v>56</v>
      </c>
      <c r="Q85" s="27">
        <v>42505</v>
      </c>
      <c r="R85" s="28">
        <v>42476.194481481478</v>
      </c>
      <c r="S85" s="19" t="s">
        <v>56</v>
      </c>
      <c r="T85" s="20" t="s">
        <v>33</v>
      </c>
      <c r="U85" s="21" t="s">
        <v>34</v>
      </c>
      <c r="V85" s="21" t="s">
        <v>35</v>
      </c>
      <c r="W85" s="21" t="s">
        <v>36</v>
      </c>
      <c r="X85" s="21" t="s">
        <v>57</v>
      </c>
    </row>
    <row r="86" spans="1:24" x14ac:dyDescent="0.25">
      <c r="A86" t="str">
        <f>HYPERLINK("http://localhost:8080/operational-reports-app/redirect/?_flowId=policy-detail-flow&amp;policyId=24797137112&amp;currentProductCd=AAA_HO_CA","CAH4105000091")</f>
        <v>CAH4105000091</v>
      </c>
      <c r="B86" s="19" t="s">
        <v>49</v>
      </c>
      <c r="C86" s="25">
        <v>42452.974842152777</v>
      </c>
      <c r="D86" s="19" t="s">
        <v>50</v>
      </c>
      <c r="E86" s="19" t="s">
        <v>30</v>
      </c>
      <c r="F86" s="19" t="s">
        <v>30</v>
      </c>
      <c r="G86" s="19" t="s">
        <v>30</v>
      </c>
      <c r="I86" s="18">
        <v>0</v>
      </c>
      <c r="J86" s="18" t="s">
        <v>31</v>
      </c>
      <c r="K86" s="15" t="s">
        <v>65</v>
      </c>
      <c r="O86" s="26">
        <v>42141</v>
      </c>
      <c r="P86" s="24">
        <v>58</v>
      </c>
      <c r="Q86" s="27">
        <v>42507</v>
      </c>
      <c r="R86" s="28">
        <v>42476.194481481478</v>
      </c>
      <c r="S86" s="19" t="s">
        <v>51</v>
      </c>
      <c r="T86" s="20" t="s">
        <v>52</v>
      </c>
      <c r="U86" s="21" t="s">
        <v>34</v>
      </c>
      <c r="V86" s="21" t="s">
        <v>53</v>
      </c>
      <c r="W86" s="21" t="s">
        <v>36</v>
      </c>
      <c r="X86" s="21" t="s">
        <v>54</v>
      </c>
    </row>
    <row r="87" spans="1:24" x14ac:dyDescent="0.25">
      <c r="A87" t="str">
        <f>HYPERLINK("http://localhost:8080/operational-reports-app/redirect/?_flowId=policy-detail-flow&amp;policyId=24803456815&amp;currentProductCd=AAA_SS","MDSS107007204")</f>
        <v>MDSS107007204</v>
      </c>
      <c r="B87" s="19" t="s">
        <v>28</v>
      </c>
      <c r="C87" s="25">
        <v>42452.31933056713</v>
      </c>
      <c r="D87" s="19" t="s">
        <v>29</v>
      </c>
      <c r="E87" s="19" t="s">
        <v>30</v>
      </c>
      <c r="F87" s="19" t="s">
        <v>30</v>
      </c>
      <c r="G87" s="19" t="s">
        <v>30</v>
      </c>
      <c r="I87" s="18">
        <v>0</v>
      </c>
      <c r="J87" s="18" t="s">
        <v>31</v>
      </c>
      <c r="K87" s="15" t="s">
        <v>47</v>
      </c>
      <c r="O87" s="26">
        <v>42152</v>
      </c>
      <c r="P87" s="24">
        <v>69</v>
      </c>
      <c r="Q87" s="27">
        <v>42518</v>
      </c>
      <c r="R87" s="28">
        <v>42476.194481481478</v>
      </c>
      <c r="S87" s="19" t="s">
        <v>56</v>
      </c>
      <c r="T87" s="20" t="s">
        <v>33</v>
      </c>
      <c r="U87" s="21" t="s">
        <v>34</v>
      </c>
      <c r="V87" s="21" t="s">
        <v>35</v>
      </c>
      <c r="W87" s="21" t="s">
        <v>36</v>
      </c>
      <c r="X87" s="21" t="s">
        <v>57</v>
      </c>
    </row>
    <row r="88" spans="1:24" x14ac:dyDescent="0.25">
      <c r="A88" t="str">
        <f>HYPERLINK("http://localhost:8080/operational-reports-app/redirect/?_flowId=policy-detail-flow&amp;policyId=24803456834&amp;currentProductCd=AAA_SS","DESS107007214")</f>
        <v>DESS107007214</v>
      </c>
      <c r="B88" s="19" t="s">
        <v>28</v>
      </c>
      <c r="C88" s="25">
        <v>42452.319407719908</v>
      </c>
      <c r="D88" s="19" t="s">
        <v>29</v>
      </c>
      <c r="E88" s="19" t="s">
        <v>30</v>
      </c>
      <c r="F88" s="19" t="s">
        <v>30</v>
      </c>
      <c r="G88" s="19" t="s">
        <v>30</v>
      </c>
      <c r="I88" s="18">
        <v>0</v>
      </c>
      <c r="J88" s="18" t="s">
        <v>31</v>
      </c>
      <c r="K88" s="15" t="s">
        <v>38</v>
      </c>
      <c r="O88" s="26">
        <v>42138</v>
      </c>
      <c r="P88" s="24">
        <v>55</v>
      </c>
      <c r="Q88" s="27">
        <v>42504</v>
      </c>
      <c r="R88" s="28">
        <v>42476.194481481478</v>
      </c>
      <c r="S88" s="19" t="s">
        <v>39</v>
      </c>
      <c r="T88" s="20" t="s">
        <v>33</v>
      </c>
      <c r="U88" s="21" t="s">
        <v>34</v>
      </c>
      <c r="V88" s="21" t="s">
        <v>35</v>
      </c>
      <c r="W88" s="21" t="s">
        <v>36</v>
      </c>
      <c r="X88" s="21" t="s">
        <v>88</v>
      </c>
    </row>
    <row r="89" spans="1:24" x14ac:dyDescent="0.25">
      <c r="A89" t="str">
        <f>HYPERLINK("http://localhost:8080/operational-reports-app/redirect/?_flowId=policy-detail-flow&amp;policyId=24801447117&amp;currentProductCd=AAA_HO_CA","CAH4105000131")</f>
        <v>CAH4105000131</v>
      </c>
      <c r="B89" s="19" t="s">
        <v>49</v>
      </c>
      <c r="C89" s="25">
        <v>42452.156468854169</v>
      </c>
      <c r="D89" s="19" t="s">
        <v>50</v>
      </c>
      <c r="E89" s="19" t="s">
        <v>30</v>
      </c>
      <c r="F89" s="19" t="s">
        <v>30</v>
      </c>
      <c r="G89" s="19" t="s">
        <v>30</v>
      </c>
      <c r="I89" s="18">
        <v>0</v>
      </c>
      <c r="J89" s="18" t="s">
        <v>31</v>
      </c>
      <c r="K89" s="15" t="s">
        <v>38</v>
      </c>
      <c r="O89" s="26">
        <v>42141</v>
      </c>
      <c r="P89" s="24">
        <v>58</v>
      </c>
      <c r="Q89" s="27">
        <v>42507</v>
      </c>
      <c r="R89" s="28">
        <v>42476.194481481478</v>
      </c>
      <c r="S89" s="19" t="s">
        <v>51</v>
      </c>
      <c r="T89" s="20" t="s">
        <v>52</v>
      </c>
      <c r="U89" s="21" t="s">
        <v>34</v>
      </c>
      <c r="V89" s="21" t="s">
        <v>53</v>
      </c>
      <c r="W89" s="21" t="s">
        <v>36</v>
      </c>
      <c r="X89" s="21" t="s">
        <v>54</v>
      </c>
    </row>
    <row r="90" spans="1:24" x14ac:dyDescent="0.25">
      <c r="A90" t="str">
        <f>HYPERLINK("http://localhost:8080/operational-reports-app/redirect/?_flowId=policy-detail-flow&amp;policyId=24803456210&amp;currentProductCd=AAA_HO_CA","CAH6105000174")</f>
        <v>CAH6105000174</v>
      </c>
      <c r="B90" s="19" t="s">
        <v>49</v>
      </c>
      <c r="C90" s="25">
        <v>42451.977200763889</v>
      </c>
      <c r="D90" s="19" t="s">
        <v>50</v>
      </c>
      <c r="E90" s="19" t="s">
        <v>30</v>
      </c>
      <c r="F90" s="19" t="s">
        <v>30</v>
      </c>
      <c r="G90" s="19" t="s">
        <v>30</v>
      </c>
      <c r="I90" s="18">
        <v>0</v>
      </c>
      <c r="J90" s="18" t="s">
        <v>31</v>
      </c>
      <c r="K90" s="15" t="s">
        <v>38</v>
      </c>
      <c r="O90" s="26">
        <v>42140</v>
      </c>
      <c r="P90" s="24">
        <v>57</v>
      </c>
      <c r="Q90" s="27">
        <v>42506</v>
      </c>
      <c r="R90" s="28">
        <v>42476.194481481478</v>
      </c>
      <c r="S90" s="19" t="s">
        <v>51</v>
      </c>
      <c r="T90" s="20" t="s">
        <v>52</v>
      </c>
      <c r="U90" s="21" t="s">
        <v>34</v>
      </c>
      <c r="V90" s="21" t="s">
        <v>53</v>
      </c>
      <c r="W90" s="21" t="s">
        <v>36</v>
      </c>
      <c r="X90" s="21" t="s">
        <v>54</v>
      </c>
    </row>
    <row r="91" spans="1:24" x14ac:dyDescent="0.25">
      <c r="A91" t="str">
        <f>HYPERLINK("http://localhost:8080/operational-reports-app/redirect/?_flowId=policy-detail-flow&amp;policyId=24803456785&amp;currentProductCd=AAA_SS","VASS107007189")</f>
        <v>VASS107007189</v>
      </c>
      <c r="B91" s="19" t="s">
        <v>28</v>
      </c>
      <c r="C91" s="25">
        <v>42452.319216875003</v>
      </c>
      <c r="D91" s="19" t="s">
        <v>29</v>
      </c>
      <c r="E91" s="19" t="s">
        <v>30</v>
      </c>
      <c r="F91" s="19" t="s">
        <v>30</v>
      </c>
      <c r="G91" s="19" t="s">
        <v>30</v>
      </c>
      <c r="I91" s="18">
        <v>0</v>
      </c>
      <c r="J91" s="18" t="s">
        <v>31</v>
      </c>
      <c r="K91" s="15" t="s">
        <v>47</v>
      </c>
      <c r="O91" s="26">
        <v>42138</v>
      </c>
      <c r="P91" s="24">
        <v>55</v>
      </c>
      <c r="Q91" s="27">
        <v>42504</v>
      </c>
      <c r="R91" s="28">
        <v>42476.194481481478</v>
      </c>
      <c r="S91" s="19" t="s">
        <v>48</v>
      </c>
      <c r="T91" s="20" t="s">
        <v>33</v>
      </c>
      <c r="U91" s="21" t="s">
        <v>34</v>
      </c>
      <c r="V91" s="21" t="s">
        <v>35</v>
      </c>
      <c r="W91" s="21" t="s">
        <v>36</v>
      </c>
      <c r="X91" s="21" t="s">
        <v>72</v>
      </c>
    </row>
    <row r="92" spans="1:24" x14ac:dyDescent="0.25">
      <c r="A92" t="str">
        <f>HYPERLINK("http://localhost:8080/operational-reports-app/redirect/?_flowId=policy-detail-flow&amp;policyId=24801447141&amp;currentProductCd=AAA_HO_CA","CAH4105000140")</f>
        <v>CAH4105000140</v>
      </c>
      <c r="B92" s="19" t="s">
        <v>49</v>
      </c>
      <c r="C92" s="25">
        <v>42452.15682708333</v>
      </c>
      <c r="D92" s="19" t="s">
        <v>50</v>
      </c>
      <c r="E92" s="19" t="s">
        <v>30</v>
      </c>
      <c r="F92" s="19" t="s">
        <v>30</v>
      </c>
      <c r="G92" s="19" t="s">
        <v>30</v>
      </c>
      <c r="I92" s="18">
        <v>0</v>
      </c>
      <c r="J92" s="18" t="s">
        <v>31</v>
      </c>
      <c r="K92" s="15" t="s">
        <v>65</v>
      </c>
      <c r="O92" s="26">
        <v>42141</v>
      </c>
      <c r="P92" s="24">
        <v>58</v>
      </c>
      <c r="Q92" s="27">
        <v>42507</v>
      </c>
      <c r="R92" s="28">
        <v>42476.194481481478</v>
      </c>
      <c r="S92" s="19" t="s">
        <v>51</v>
      </c>
      <c r="T92" s="20" t="s">
        <v>52</v>
      </c>
      <c r="U92" s="21" t="s">
        <v>34</v>
      </c>
      <c r="V92" s="21" t="s">
        <v>53</v>
      </c>
      <c r="W92" s="21" t="s">
        <v>36</v>
      </c>
      <c r="X92" s="21" t="s">
        <v>54</v>
      </c>
    </row>
    <row r="93" spans="1:24" x14ac:dyDescent="0.25">
      <c r="A93" t="str">
        <f>HYPERLINK("http://localhost:8080/operational-reports-app/redirect/?_flowId=policy-detail-flow&amp;policyId=24785150027&amp;currentProductCd=AAA_SS","NJSS107005683")</f>
        <v>NJSS107005683</v>
      </c>
      <c r="B93" s="19" t="s">
        <v>28</v>
      </c>
      <c r="C93" s="25">
        <v>42401.169172430557</v>
      </c>
      <c r="D93" s="19" t="s">
        <v>29</v>
      </c>
      <c r="E93" s="19" t="s">
        <v>30</v>
      </c>
      <c r="F93" s="19" t="s">
        <v>30</v>
      </c>
      <c r="G93" s="19" t="s">
        <v>30</v>
      </c>
      <c r="I93" s="18">
        <v>1</v>
      </c>
      <c r="J93" s="18" t="s">
        <v>31</v>
      </c>
      <c r="O93" s="26">
        <v>42446</v>
      </c>
      <c r="P93" s="24">
        <v>362</v>
      </c>
      <c r="Q93" s="27">
        <v>42811</v>
      </c>
      <c r="R93" s="28">
        <v>42476.194481481478</v>
      </c>
      <c r="S93" s="19" t="s">
        <v>58</v>
      </c>
      <c r="T93" s="20" t="s">
        <v>33</v>
      </c>
      <c r="U93" s="21" t="s">
        <v>34</v>
      </c>
      <c r="V93" s="21" t="s">
        <v>35</v>
      </c>
      <c r="W93" s="21" t="s">
        <v>36</v>
      </c>
      <c r="X93" s="21" t="s">
        <v>62</v>
      </c>
    </row>
    <row r="94" spans="1:24" x14ac:dyDescent="0.25">
      <c r="A94" t="str">
        <f>HYPERLINK("http://localhost:8080/operational-reports-app/redirect/?_flowId=policy-detail-flow&amp;policyId=24804058000&amp;currentProductCd=AAA_SS","PASS107005686")</f>
        <v>PASS107005686</v>
      </c>
      <c r="B94" s="19" t="s">
        <v>28</v>
      </c>
      <c r="C94" s="25">
        <v>42401.169172465277</v>
      </c>
      <c r="D94" s="19" t="s">
        <v>29</v>
      </c>
      <c r="E94" s="19" t="s">
        <v>30</v>
      </c>
      <c r="F94" s="19" t="s">
        <v>30</v>
      </c>
      <c r="G94" s="19" t="s">
        <v>30</v>
      </c>
      <c r="I94" s="18">
        <v>1</v>
      </c>
      <c r="J94" s="18" t="s">
        <v>31</v>
      </c>
      <c r="O94" s="26">
        <v>42446</v>
      </c>
      <c r="P94" s="24">
        <v>362</v>
      </c>
      <c r="Q94" s="27">
        <v>42811</v>
      </c>
      <c r="R94" s="28">
        <v>42476.194481481478</v>
      </c>
      <c r="S94" s="19" t="s">
        <v>32</v>
      </c>
      <c r="T94" s="20" t="s">
        <v>33</v>
      </c>
      <c r="U94" s="21" t="s">
        <v>34</v>
      </c>
      <c r="V94" s="21" t="s">
        <v>35</v>
      </c>
      <c r="W94" s="21" t="s">
        <v>36</v>
      </c>
      <c r="X94" s="21" t="s">
        <v>62</v>
      </c>
    </row>
    <row r="95" spans="1:24" x14ac:dyDescent="0.25">
      <c r="A95" t="str">
        <f>HYPERLINK("http://localhost:8080/operational-reports-app/redirect/?_flowId=policy-detail-flow&amp;policyId=24801447153&amp;currentProductCd=AAA_HO_CA","CAH3105000145")</f>
        <v>CAH3105000145</v>
      </c>
      <c r="B95" s="19" t="s">
        <v>49</v>
      </c>
      <c r="C95" s="25">
        <v>42452.156895671294</v>
      </c>
      <c r="D95" s="19" t="s">
        <v>50</v>
      </c>
      <c r="E95" s="19" t="s">
        <v>30</v>
      </c>
      <c r="F95" s="19" t="s">
        <v>30</v>
      </c>
      <c r="G95" s="19" t="s">
        <v>30</v>
      </c>
      <c r="I95" s="18">
        <v>0</v>
      </c>
      <c r="J95" s="18" t="s">
        <v>31</v>
      </c>
      <c r="K95" s="15" t="s">
        <v>38</v>
      </c>
      <c r="O95" s="26">
        <v>42141</v>
      </c>
      <c r="P95" s="24">
        <v>58</v>
      </c>
      <c r="Q95" s="27">
        <v>42507</v>
      </c>
      <c r="R95" s="28">
        <v>42476.194481481478</v>
      </c>
      <c r="S95" s="19" t="s">
        <v>51</v>
      </c>
      <c r="T95" s="20" t="s">
        <v>52</v>
      </c>
      <c r="U95" s="21" t="s">
        <v>34</v>
      </c>
      <c r="V95" s="21" t="s">
        <v>53</v>
      </c>
      <c r="W95" s="21" t="s">
        <v>36</v>
      </c>
      <c r="X95" s="21" t="s">
        <v>54</v>
      </c>
    </row>
    <row r="96" spans="1:24" x14ac:dyDescent="0.25">
      <c r="A96" t="str">
        <f>HYPERLINK("http://localhost:8080/operational-reports-app/redirect/?_flowId=policy-detail-flow&amp;policyId=24803456770&amp;currentProductCd=AAA_SS","PASS107007182")</f>
        <v>PASS107007182</v>
      </c>
      <c r="B96" s="19" t="s">
        <v>28</v>
      </c>
      <c r="C96" s="25">
        <v>42452.319160208332</v>
      </c>
      <c r="D96" s="19" t="s">
        <v>29</v>
      </c>
      <c r="E96" s="19" t="s">
        <v>30</v>
      </c>
      <c r="F96" s="19" t="s">
        <v>30</v>
      </c>
      <c r="G96" s="19" t="s">
        <v>30</v>
      </c>
      <c r="I96" s="18">
        <v>0</v>
      </c>
      <c r="J96" s="18" t="s">
        <v>31</v>
      </c>
      <c r="K96" s="15" t="s">
        <v>38</v>
      </c>
      <c r="O96" s="26">
        <v>42137</v>
      </c>
      <c r="P96" s="24">
        <v>54</v>
      </c>
      <c r="Q96" s="27">
        <v>42503</v>
      </c>
      <c r="R96" s="28">
        <v>42476.194481481478</v>
      </c>
      <c r="S96" s="19" t="s">
        <v>32</v>
      </c>
      <c r="T96" s="20" t="s">
        <v>33</v>
      </c>
      <c r="U96" s="21" t="s">
        <v>34</v>
      </c>
      <c r="V96" s="21" t="s">
        <v>69</v>
      </c>
      <c r="W96" s="21" t="s">
        <v>36</v>
      </c>
      <c r="X96" s="21" t="s">
        <v>85</v>
      </c>
    </row>
    <row r="97" spans="1:24" x14ac:dyDescent="0.25">
      <c r="A97" t="str">
        <f>HYPERLINK("http://localhost:8080/operational-reports-app/redirect/?_flowId=policy-detail-flow&amp;policyId=24803456820&amp;currentProductCd=AAA_SS","NJSS107007207")</f>
        <v>NJSS107007207</v>
      </c>
      <c r="B97" s="19" t="s">
        <v>28</v>
      </c>
      <c r="C97" s="25">
        <v>42452.319354826388</v>
      </c>
      <c r="D97" s="19" t="s">
        <v>29</v>
      </c>
      <c r="E97" s="19" t="s">
        <v>30</v>
      </c>
      <c r="F97" s="19" t="s">
        <v>30</v>
      </c>
      <c r="G97" s="19" t="s">
        <v>30</v>
      </c>
      <c r="I97" s="18">
        <v>0</v>
      </c>
      <c r="J97" s="18" t="s">
        <v>31</v>
      </c>
      <c r="K97" s="15" t="s">
        <v>38</v>
      </c>
      <c r="O97" s="26">
        <v>42137</v>
      </c>
      <c r="P97" s="24">
        <v>54</v>
      </c>
      <c r="Q97" s="27">
        <v>42503</v>
      </c>
      <c r="R97" s="28">
        <v>42476.194481481478</v>
      </c>
      <c r="S97" s="19" t="s">
        <v>58</v>
      </c>
      <c r="T97" s="20" t="s">
        <v>33</v>
      </c>
      <c r="U97" s="21" t="s">
        <v>34</v>
      </c>
      <c r="V97" s="21" t="s">
        <v>89</v>
      </c>
      <c r="W97" s="21" t="s">
        <v>36</v>
      </c>
      <c r="X97" s="21" t="s">
        <v>90</v>
      </c>
    </row>
    <row r="98" spans="1:24" x14ac:dyDescent="0.25">
      <c r="A98" t="str">
        <f>HYPERLINK("http://localhost:8080/operational-reports-app/redirect/?_flowId=policy-detail-flow&amp;policyId=24782534001&amp;currentProductCd=AAA_SS","DESS107005709")</f>
        <v>DESS107005709</v>
      </c>
      <c r="B98" s="19" t="s">
        <v>28</v>
      </c>
      <c r="C98" s="25">
        <v>42401.169465636573</v>
      </c>
      <c r="D98" s="19" t="s">
        <v>29</v>
      </c>
      <c r="E98" s="19" t="s">
        <v>30</v>
      </c>
      <c r="F98" s="19" t="s">
        <v>30</v>
      </c>
      <c r="G98" s="19" t="s">
        <v>30</v>
      </c>
      <c r="I98" s="18">
        <v>1</v>
      </c>
      <c r="J98" s="18" t="s">
        <v>31</v>
      </c>
      <c r="O98" s="26">
        <v>42446</v>
      </c>
      <c r="P98" s="24">
        <v>362</v>
      </c>
      <c r="Q98" s="27">
        <v>42811</v>
      </c>
      <c r="R98" s="28">
        <v>42476.194481481478</v>
      </c>
      <c r="S98" s="19" t="s">
        <v>39</v>
      </c>
      <c r="T98" s="20" t="s">
        <v>33</v>
      </c>
      <c r="U98" s="21" t="s">
        <v>34</v>
      </c>
      <c r="V98" s="21" t="s">
        <v>35</v>
      </c>
      <c r="W98" s="21" t="s">
        <v>36</v>
      </c>
      <c r="X98" s="21" t="s">
        <v>88</v>
      </c>
    </row>
    <row r="99" spans="1:24" x14ac:dyDescent="0.25">
      <c r="A99" t="str">
        <f>HYPERLINK("http://localhost:8080/operational-reports-app/redirect/?_flowId=policy-detail-flow&amp;policyId=24797137761&amp;currentProductCd=AAA_SS","MDSS107006776")</f>
        <v>MDSS107006776</v>
      </c>
      <c r="B99" s="19" t="s">
        <v>28</v>
      </c>
      <c r="C99" s="25">
        <v>42458.610484444442</v>
      </c>
      <c r="D99" s="19" t="s">
        <v>29</v>
      </c>
      <c r="E99" s="19" t="s">
        <v>30</v>
      </c>
      <c r="F99" s="19" t="s">
        <v>30</v>
      </c>
      <c r="G99" s="19" t="s">
        <v>30</v>
      </c>
      <c r="I99" s="18">
        <v>0</v>
      </c>
      <c r="J99" s="18" t="s">
        <v>31</v>
      </c>
      <c r="K99" s="15" t="s">
        <v>47</v>
      </c>
      <c r="O99" s="26">
        <v>42138</v>
      </c>
      <c r="P99" s="24">
        <v>55</v>
      </c>
      <c r="Q99" s="27">
        <v>42504</v>
      </c>
      <c r="R99" s="28">
        <v>42476.194481481478</v>
      </c>
      <c r="S99" s="19" t="s">
        <v>56</v>
      </c>
      <c r="T99" s="20" t="s">
        <v>33</v>
      </c>
      <c r="U99" s="21" t="s">
        <v>34</v>
      </c>
      <c r="V99" s="21" t="s">
        <v>35</v>
      </c>
      <c r="W99" s="21" t="s">
        <v>36</v>
      </c>
      <c r="X99" s="21" t="s">
        <v>66</v>
      </c>
    </row>
    <row r="100" spans="1:24" x14ac:dyDescent="0.25">
      <c r="A100" t="str">
        <f>HYPERLINK("http://localhost:8080/operational-reports-app/redirect/?_flowId=policy-detail-flow&amp;policyId=24797137853&amp;currentProductCd=AAA_SS","MDSS107006822")</f>
        <v>MDSS107006822</v>
      </c>
      <c r="B100" s="19" t="s">
        <v>28</v>
      </c>
      <c r="C100" s="25">
        <v>42458.611086539349</v>
      </c>
      <c r="D100" s="19" t="s">
        <v>29</v>
      </c>
      <c r="E100" s="19" t="s">
        <v>30</v>
      </c>
      <c r="F100" s="19" t="s">
        <v>30</v>
      </c>
      <c r="G100" s="19" t="s">
        <v>30</v>
      </c>
      <c r="I100" s="18">
        <v>0</v>
      </c>
      <c r="J100" s="18" t="s">
        <v>31</v>
      </c>
      <c r="K100" s="15" t="s">
        <v>47</v>
      </c>
      <c r="O100" s="26">
        <v>42137</v>
      </c>
      <c r="P100" s="24">
        <v>54</v>
      </c>
      <c r="Q100" s="27">
        <v>42503</v>
      </c>
      <c r="R100" s="28">
        <v>42476.194481481478</v>
      </c>
      <c r="S100" s="19" t="s">
        <v>56</v>
      </c>
      <c r="T100" s="20" t="s">
        <v>33</v>
      </c>
      <c r="U100" s="21" t="s">
        <v>34</v>
      </c>
      <c r="V100" s="21" t="s">
        <v>35</v>
      </c>
      <c r="W100" s="21" t="s">
        <v>36</v>
      </c>
      <c r="X100" s="21" t="s">
        <v>67</v>
      </c>
    </row>
    <row r="101" spans="1:24" x14ac:dyDescent="0.25">
      <c r="A101" t="str">
        <f>HYPERLINK("http://localhost:8080/operational-reports-app/redirect/?_flowId=policy-detail-flow&amp;policyId=24797137193&amp;currentProductCd=AAA_SS","MDSS107006492")</f>
        <v>MDSS107006492</v>
      </c>
      <c r="B101" s="19" t="s">
        <v>28</v>
      </c>
      <c r="C101" s="25">
        <v>42455.655108935185</v>
      </c>
      <c r="D101" s="19" t="s">
        <v>29</v>
      </c>
      <c r="E101" s="19" t="s">
        <v>30</v>
      </c>
      <c r="F101" s="19" t="s">
        <v>30</v>
      </c>
      <c r="G101" s="19" t="s">
        <v>30</v>
      </c>
      <c r="I101" s="18">
        <v>0</v>
      </c>
      <c r="J101" s="18" t="s">
        <v>31</v>
      </c>
      <c r="K101" s="15" t="s">
        <v>47</v>
      </c>
      <c r="O101" s="26">
        <v>42138</v>
      </c>
      <c r="P101" s="24">
        <v>55</v>
      </c>
      <c r="Q101" s="27">
        <v>42504</v>
      </c>
      <c r="R101" s="28">
        <v>42476.194481481478</v>
      </c>
      <c r="S101" s="19" t="s">
        <v>56</v>
      </c>
      <c r="T101" s="20" t="s">
        <v>33</v>
      </c>
      <c r="U101" s="21" t="s">
        <v>34</v>
      </c>
      <c r="V101" s="21" t="s">
        <v>35</v>
      </c>
      <c r="W101" s="21" t="s">
        <v>36</v>
      </c>
      <c r="X101" s="21" t="s">
        <v>66</v>
      </c>
    </row>
    <row r="102" spans="1:24" x14ac:dyDescent="0.25">
      <c r="A102" t="str">
        <f>HYPERLINK("http://localhost:8080/operational-reports-app/redirect/?_flowId=policy-detail-flow&amp;policyId=24803456198&amp;currentProductCd=AAA_HO_CA","CAH4105000169")</f>
        <v>CAH4105000169</v>
      </c>
      <c r="B102" s="19" t="s">
        <v>49</v>
      </c>
      <c r="C102" s="25">
        <v>42451.977146238423</v>
      </c>
      <c r="D102" s="19" t="s">
        <v>50</v>
      </c>
      <c r="E102" s="19" t="s">
        <v>30</v>
      </c>
      <c r="F102" s="19" t="s">
        <v>30</v>
      </c>
      <c r="G102" s="19" t="s">
        <v>30</v>
      </c>
      <c r="I102" s="18">
        <v>0</v>
      </c>
      <c r="J102" s="18" t="s">
        <v>31</v>
      </c>
      <c r="K102" s="15" t="s">
        <v>38</v>
      </c>
      <c r="O102" s="26">
        <v>42140</v>
      </c>
      <c r="P102" s="24">
        <v>57</v>
      </c>
      <c r="Q102" s="27">
        <v>42506</v>
      </c>
      <c r="R102" s="28">
        <v>42476.194481481478</v>
      </c>
      <c r="S102" s="19" t="s">
        <v>51</v>
      </c>
      <c r="T102" s="20" t="s">
        <v>52</v>
      </c>
      <c r="U102" s="21" t="s">
        <v>34</v>
      </c>
      <c r="V102" s="21" t="s">
        <v>53</v>
      </c>
      <c r="W102" s="21" t="s">
        <v>36</v>
      </c>
      <c r="X102" s="21" t="s">
        <v>54</v>
      </c>
    </row>
    <row r="103" spans="1:24" x14ac:dyDescent="0.25">
      <c r="A103" t="str">
        <f>HYPERLINK("http://localhost:8080/operational-reports-app/redirect/?_flowId=policy-detail-flow&amp;policyId=24803456755&amp;currentProductCd=AAA_SS","NJSS107007174")</f>
        <v>NJSS107007174</v>
      </c>
      <c r="B103" s="19" t="s">
        <v>28</v>
      </c>
      <c r="C103" s="25">
        <v>42452.319102499998</v>
      </c>
      <c r="D103" s="19" t="s">
        <v>29</v>
      </c>
      <c r="E103" s="19" t="s">
        <v>30</v>
      </c>
      <c r="F103" s="19" t="s">
        <v>30</v>
      </c>
      <c r="G103" s="19" t="s">
        <v>30</v>
      </c>
      <c r="I103" s="18">
        <v>0</v>
      </c>
      <c r="J103" s="18" t="s">
        <v>31</v>
      </c>
      <c r="K103" s="15" t="s">
        <v>38</v>
      </c>
      <c r="O103" s="26">
        <v>42137</v>
      </c>
      <c r="P103" s="24">
        <v>54</v>
      </c>
      <c r="Q103" s="27">
        <v>42503</v>
      </c>
      <c r="R103" s="28">
        <v>42476.194481481478</v>
      </c>
      <c r="S103" s="19" t="s">
        <v>58</v>
      </c>
      <c r="T103" s="20" t="s">
        <v>33</v>
      </c>
      <c r="U103" s="21" t="s">
        <v>34</v>
      </c>
      <c r="V103" s="21" t="s">
        <v>91</v>
      </c>
      <c r="W103" s="21" t="s">
        <v>36</v>
      </c>
      <c r="X103" s="21" t="s">
        <v>92</v>
      </c>
    </row>
    <row r="104" spans="1:24" x14ac:dyDescent="0.25">
      <c r="A104" t="str">
        <f>HYPERLINK("http://localhost:8080/operational-reports-app/redirect/?_flowId=policy-detail-flow&amp;policyId=24803456817&amp;currentProductCd=AAA_SS","PASS107007205")</f>
        <v>PASS107007205</v>
      </c>
      <c r="B104" s="19" t="s">
        <v>28</v>
      </c>
      <c r="C104" s="25">
        <v>42452.319352314815</v>
      </c>
      <c r="D104" s="19" t="s">
        <v>29</v>
      </c>
      <c r="E104" s="19" t="s">
        <v>30</v>
      </c>
      <c r="F104" s="19" t="s">
        <v>30</v>
      </c>
      <c r="G104" s="19" t="s">
        <v>30</v>
      </c>
      <c r="I104" s="18">
        <v>0</v>
      </c>
      <c r="J104" s="18" t="s">
        <v>31</v>
      </c>
      <c r="K104" s="15" t="s">
        <v>38</v>
      </c>
      <c r="O104" s="26">
        <v>42137</v>
      </c>
      <c r="P104" s="24">
        <v>54</v>
      </c>
      <c r="Q104" s="27">
        <v>42503</v>
      </c>
      <c r="R104" s="28">
        <v>42476.194481481478</v>
      </c>
      <c r="S104" s="19" t="s">
        <v>32</v>
      </c>
      <c r="T104" s="20" t="s">
        <v>33</v>
      </c>
      <c r="U104" s="21" t="s">
        <v>34</v>
      </c>
      <c r="V104" s="21" t="s">
        <v>35</v>
      </c>
      <c r="W104" s="21" t="s">
        <v>36</v>
      </c>
      <c r="X104" s="21" t="s">
        <v>93</v>
      </c>
    </row>
    <row r="105" spans="1:24" x14ac:dyDescent="0.25">
      <c r="A105" t="str">
        <f>HYPERLINK("http://localhost:8080/operational-reports-app/redirect/?_flowId=policy-detail-flow&amp;policyId=24797137093&amp;currentProductCd=AAA_HO_CA","CAH3105000086")</f>
        <v>CAH3105000086</v>
      </c>
      <c r="B105" s="19" t="s">
        <v>49</v>
      </c>
      <c r="C105" s="25">
        <v>42452.974622766204</v>
      </c>
      <c r="D105" s="19" t="s">
        <v>50</v>
      </c>
      <c r="E105" s="19" t="s">
        <v>30</v>
      </c>
      <c r="F105" s="19" t="s">
        <v>30</v>
      </c>
      <c r="G105" s="19" t="s">
        <v>30</v>
      </c>
      <c r="I105" s="18">
        <v>0</v>
      </c>
      <c r="J105" s="18" t="s">
        <v>31</v>
      </c>
      <c r="K105" s="15" t="s">
        <v>38</v>
      </c>
      <c r="O105" s="26">
        <v>42141</v>
      </c>
      <c r="P105" s="24">
        <v>58</v>
      </c>
      <c r="Q105" s="27">
        <v>42507</v>
      </c>
      <c r="R105" s="28">
        <v>42476.194481481478</v>
      </c>
      <c r="S105" s="19" t="s">
        <v>51</v>
      </c>
      <c r="T105" s="20" t="s">
        <v>52</v>
      </c>
      <c r="U105" s="21" t="s">
        <v>34</v>
      </c>
      <c r="V105" s="21" t="s">
        <v>53</v>
      </c>
      <c r="W105" s="21" t="s">
        <v>36</v>
      </c>
      <c r="X105" s="21" t="s">
        <v>54</v>
      </c>
    </row>
    <row r="106" spans="1:24" x14ac:dyDescent="0.25">
      <c r="A106" t="str">
        <f>HYPERLINK("http://localhost:8080/operational-reports-app/redirect/?_flowId=policy-detail-flow&amp;policyId=24803456768&amp;currentProductCd=AAA_SS","DESS107007181")</f>
        <v>DESS107007181</v>
      </c>
      <c r="B106" s="19" t="s">
        <v>28</v>
      </c>
      <c r="C106" s="25">
        <v>42452.319159074075</v>
      </c>
      <c r="D106" s="19" t="s">
        <v>29</v>
      </c>
      <c r="E106" s="19" t="s">
        <v>30</v>
      </c>
      <c r="F106" s="19" t="s">
        <v>30</v>
      </c>
      <c r="G106" s="19" t="s">
        <v>30</v>
      </c>
      <c r="I106" s="18">
        <v>0</v>
      </c>
      <c r="J106" s="18" t="s">
        <v>31</v>
      </c>
      <c r="K106" s="15" t="s">
        <v>38</v>
      </c>
      <c r="O106" s="26">
        <v>42138</v>
      </c>
      <c r="P106" s="24">
        <v>55</v>
      </c>
      <c r="Q106" s="27">
        <v>42504</v>
      </c>
      <c r="R106" s="28">
        <v>42476.194481481478</v>
      </c>
      <c r="S106" s="19" t="s">
        <v>39</v>
      </c>
      <c r="T106" s="20" t="s">
        <v>33</v>
      </c>
      <c r="U106" s="21" t="s">
        <v>34</v>
      </c>
      <c r="V106" s="21" t="s">
        <v>35</v>
      </c>
      <c r="W106" s="21" t="s">
        <v>36</v>
      </c>
      <c r="X106" s="21" t="s">
        <v>94</v>
      </c>
    </row>
    <row r="107" spans="1:24" x14ac:dyDescent="0.25">
      <c r="A107" t="str">
        <f>HYPERLINK("http://localhost:8080/operational-reports-app/redirect/?_flowId=policy-detail-flow&amp;policyId=24803456848&amp;currentProductCd=AAA_SS","PASS107007221")</f>
        <v>PASS107007221</v>
      </c>
      <c r="B107" s="19" t="s">
        <v>28</v>
      </c>
      <c r="C107" s="25">
        <v>42453.594675740744</v>
      </c>
      <c r="D107" s="19" t="s">
        <v>29</v>
      </c>
      <c r="E107" s="19" t="s">
        <v>30</v>
      </c>
      <c r="F107" s="19" t="s">
        <v>30</v>
      </c>
      <c r="G107" s="19" t="s">
        <v>30</v>
      </c>
      <c r="I107" s="18">
        <v>0</v>
      </c>
      <c r="J107" s="18" t="s">
        <v>31</v>
      </c>
      <c r="K107" s="15" t="s">
        <v>38</v>
      </c>
      <c r="O107" s="26">
        <v>42137</v>
      </c>
      <c r="P107" s="24">
        <v>54</v>
      </c>
      <c r="Q107" s="27">
        <v>42503</v>
      </c>
      <c r="R107" s="28">
        <v>42476.194481481478</v>
      </c>
      <c r="S107" s="19" t="s">
        <v>32</v>
      </c>
      <c r="T107" s="20" t="s">
        <v>33</v>
      </c>
      <c r="U107" s="21" t="s">
        <v>34</v>
      </c>
      <c r="V107" s="21" t="s">
        <v>35</v>
      </c>
      <c r="W107" s="21" t="s">
        <v>36</v>
      </c>
      <c r="X107" s="21" t="s">
        <v>45</v>
      </c>
    </row>
    <row r="108" spans="1:24" x14ac:dyDescent="0.25">
      <c r="A108" t="str">
        <f>HYPERLINK("http://localhost:8080/operational-reports-app/redirect/?_flowId=policy-detail-flow&amp;policyId=24797137700&amp;currentProductCd=AAA_SS","MDSS107006746")</f>
        <v>MDSS107006746</v>
      </c>
      <c r="B108" s="19" t="s">
        <v>28</v>
      </c>
      <c r="C108" s="25">
        <v>42458.598009861111</v>
      </c>
      <c r="D108" s="19" t="s">
        <v>29</v>
      </c>
      <c r="E108" s="19" t="s">
        <v>30</v>
      </c>
      <c r="F108" s="19" t="s">
        <v>30</v>
      </c>
      <c r="G108" s="19" t="s">
        <v>30</v>
      </c>
      <c r="I108" s="18">
        <v>0</v>
      </c>
      <c r="J108" s="18" t="s">
        <v>31</v>
      </c>
      <c r="K108" s="15" t="s">
        <v>47</v>
      </c>
      <c r="O108" s="26">
        <v>42137</v>
      </c>
      <c r="P108" s="24">
        <v>54</v>
      </c>
      <c r="Q108" s="27">
        <v>42503</v>
      </c>
      <c r="R108" s="28">
        <v>42476.194481481478</v>
      </c>
      <c r="S108" s="19" t="s">
        <v>56</v>
      </c>
      <c r="T108" s="20" t="s">
        <v>33</v>
      </c>
      <c r="U108" s="21" t="s">
        <v>34</v>
      </c>
      <c r="V108" s="21" t="s">
        <v>35</v>
      </c>
      <c r="W108" s="21" t="s">
        <v>36</v>
      </c>
      <c r="X108" s="21" t="s">
        <v>67</v>
      </c>
    </row>
    <row r="109" spans="1:24" x14ac:dyDescent="0.25">
      <c r="A109" t="str">
        <f>HYPERLINK("http://localhost:8080/operational-reports-app/redirect/?_flowId=policy-detail-flow&amp;policyId=24782850013&amp;currentProductCd=AAA_SS","NJSS107005723")</f>
        <v>NJSS107005723</v>
      </c>
      <c r="B109" s="19" t="s">
        <v>28</v>
      </c>
      <c r="C109" s="25">
        <v>42402.291450763892</v>
      </c>
      <c r="D109" s="19" t="s">
        <v>29</v>
      </c>
      <c r="E109" s="19" t="s">
        <v>30</v>
      </c>
      <c r="F109" s="19" t="s">
        <v>30</v>
      </c>
      <c r="G109" s="19" t="s">
        <v>30</v>
      </c>
      <c r="I109" s="18">
        <v>1</v>
      </c>
      <c r="J109" s="18" t="s">
        <v>31</v>
      </c>
      <c r="O109" s="26">
        <v>42446</v>
      </c>
      <c r="P109" s="24">
        <v>362</v>
      </c>
      <c r="Q109" s="27">
        <v>42811</v>
      </c>
      <c r="R109" s="28">
        <v>42476.194481481478</v>
      </c>
      <c r="S109" s="19" t="s">
        <v>58</v>
      </c>
      <c r="T109" s="20" t="s">
        <v>33</v>
      </c>
      <c r="U109" s="21" t="s">
        <v>34</v>
      </c>
      <c r="V109" s="21" t="s">
        <v>73</v>
      </c>
      <c r="W109" s="21" t="s">
        <v>36</v>
      </c>
      <c r="X109" s="21" t="s">
        <v>74</v>
      </c>
    </row>
    <row r="110" spans="1:24" x14ac:dyDescent="0.25">
      <c r="A110" t="str">
        <f>HYPERLINK("http://localhost:8080/operational-reports-app/redirect/?_flowId=policy-detail-flow&amp;policyId=24797137431&amp;currentProductCd=AAA_SS","MDSS107006612")</f>
        <v>MDSS107006612</v>
      </c>
      <c r="B110" s="19" t="s">
        <v>28</v>
      </c>
      <c r="C110" s="25">
        <v>42458.580644664355</v>
      </c>
      <c r="D110" s="19" t="s">
        <v>29</v>
      </c>
      <c r="E110" s="19" t="s">
        <v>30</v>
      </c>
      <c r="F110" s="19" t="s">
        <v>30</v>
      </c>
      <c r="G110" s="19" t="s">
        <v>30</v>
      </c>
      <c r="I110" s="18">
        <v>0</v>
      </c>
      <c r="J110" s="18" t="s">
        <v>31</v>
      </c>
      <c r="K110" s="15" t="s">
        <v>47</v>
      </c>
      <c r="O110" s="26">
        <v>42137</v>
      </c>
      <c r="P110" s="24">
        <v>54</v>
      </c>
      <c r="Q110" s="27">
        <v>42503</v>
      </c>
      <c r="R110" s="28">
        <v>42476.194481481478</v>
      </c>
      <c r="S110" s="19" t="s">
        <v>56</v>
      </c>
      <c r="T110" s="20" t="s">
        <v>33</v>
      </c>
      <c r="U110" s="21" t="s">
        <v>34</v>
      </c>
      <c r="V110" s="21" t="s">
        <v>35</v>
      </c>
      <c r="W110" s="21" t="s">
        <v>36</v>
      </c>
      <c r="X110" s="21" t="s">
        <v>68</v>
      </c>
    </row>
    <row r="111" spans="1:24" x14ac:dyDescent="0.25">
      <c r="A111" t="str">
        <f>HYPERLINK("http://localhost:8080/operational-reports-app/redirect/?_flowId=policy-detail-flow&amp;policyId=24797137629&amp;currentProductCd=AAA_SS","MDSS107006710")</f>
        <v>MDSS107006710</v>
      </c>
      <c r="B111" s="19" t="s">
        <v>28</v>
      </c>
      <c r="C111" s="25">
        <v>42458.597476446761</v>
      </c>
      <c r="D111" s="19" t="s">
        <v>29</v>
      </c>
      <c r="E111" s="19" t="s">
        <v>30</v>
      </c>
      <c r="F111" s="19" t="s">
        <v>30</v>
      </c>
      <c r="G111" s="19" t="s">
        <v>30</v>
      </c>
      <c r="I111" s="18">
        <v>0</v>
      </c>
      <c r="J111" s="18" t="s">
        <v>31</v>
      </c>
      <c r="K111" s="15" t="s">
        <v>47</v>
      </c>
      <c r="O111" s="26">
        <v>42137</v>
      </c>
      <c r="P111" s="24">
        <v>54</v>
      </c>
      <c r="Q111" s="27">
        <v>42503</v>
      </c>
      <c r="R111" s="28">
        <v>42476.194481481478</v>
      </c>
      <c r="S111" s="19" t="s">
        <v>56</v>
      </c>
      <c r="T111" s="20" t="s">
        <v>33</v>
      </c>
      <c r="U111" s="21" t="s">
        <v>34</v>
      </c>
      <c r="V111" s="21" t="s">
        <v>35</v>
      </c>
      <c r="W111" s="21" t="s">
        <v>36</v>
      </c>
      <c r="X111" s="21" t="s">
        <v>68</v>
      </c>
    </row>
    <row r="112" spans="1:24" x14ac:dyDescent="0.25">
      <c r="A112" t="str">
        <f>HYPERLINK("http://localhost:8080/operational-reports-app/redirect/?_flowId=policy-detail-flow&amp;policyId=24803456938&amp;currentProductCd=AAA_SS","MDSS107007266")</f>
        <v>MDSS107007266</v>
      </c>
      <c r="B112" s="19" t="s">
        <v>28</v>
      </c>
      <c r="C112" s="25">
        <v>42454.253405000003</v>
      </c>
      <c r="D112" s="19" t="s">
        <v>29</v>
      </c>
      <c r="E112" s="19" t="s">
        <v>30</v>
      </c>
      <c r="F112" s="19" t="s">
        <v>30</v>
      </c>
      <c r="G112" s="19" t="s">
        <v>30</v>
      </c>
      <c r="I112" s="18">
        <v>0</v>
      </c>
      <c r="J112" s="18" t="s">
        <v>31</v>
      </c>
      <c r="K112" s="15" t="s">
        <v>47</v>
      </c>
      <c r="O112" s="26">
        <v>42137</v>
      </c>
      <c r="P112" s="24">
        <v>54</v>
      </c>
      <c r="Q112" s="27">
        <v>42503</v>
      </c>
      <c r="R112" s="28">
        <v>42476.194481481478</v>
      </c>
      <c r="S112" s="19" t="s">
        <v>56</v>
      </c>
      <c r="T112" s="20" t="s">
        <v>33</v>
      </c>
      <c r="U112" s="21" t="s">
        <v>34</v>
      </c>
      <c r="V112" s="21" t="s">
        <v>35</v>
      </c>
      <c r="W112" s="21" t="s">
        <v>36</v>
      </c>
      <c r="X112" s="21" t="s">
        <v>67</v>
      </c>
    </row>
    <row r="113" spans="1:24" x14ac:dyDescent="0.25">
      <c r="A113" t="str">
        <f>HYPERLINK("http://localhost:8080/operational-reports-app/redirect/?_flowId=policy-detail-flow&amp;policyId=24801447118&amp;currentProductCd=AAA_HO_CA","CAH3105000132")</f>
        <v>CAH3105000132</v>
      </c>
      <c r="B113" s="19" t="s">
        <v>49</v>
      </c>
      <c r="C113" s="25">
        <v>42452.156418668979</v>
      </c>
      <c r="D113" s="19" t="s">
        <v>50</v>
      </c>
      <c r="E113" s="19" t="s">
        <v>30</v>
      </c>
      <c r="F113" s="19" t="s">
        <v>30</v>
      </c>
      <c r="G113" s="19" t="s">
        <v>30</v>
      </c>
      <c r="I113" s="18">
        <v>0</v>
      </c>
      <c r="J113" s="18" t="s">
        <v>31</v>
      </c>
      <c r="K113" s="15" t="s">
        <v>38</v>
      </c>
      <c r="O113" s="26">
        <v>42141</v>
      </c>
      <c r="P113" s="24">
        <v>58</v>
      </c>
      <c r="Q113" s="27">
        <v>42507</v>
      </c>
      <c r="R113" s="28">
        <v>42476.194481481478</v>
      </c>
      <c r="S113" s="19" t="s">
        <v>51</v>
      </c>
      <c r="T113" s="20" t="s">
        <v>52</v>
      </c>
      <c r="U113" s="21" t="s">
        <v>34</v>
      </c>
      <c r="V113" s="21" t="s">
        <v>53</v>
      </c>
      <c r="W113" s="21" t="s">
        <v>36</v>
      </c>
      <c r="X113" s="21" t="s">
        <v>54</v>
      </c>
    </row>
    <row r="114" spans="1:24" x14ac:dyDescent="0.25">
      <c r="A114" t="str">
        <f>HYPERLINK("http://localhost:8080/operational-reports-app/redirect/?_flowId=policy-detail-flow&amp;policyId=24797137103&amp;currentProductCd=AAA_HO_CA","CAH4105000088")</f>
        <v>CAH4105000088</v>
      </c>
      <c r="B114" s="19" t="s">
        <v>49</v>
      </c>
      <c r="C114" s="25">
        <v>42452.974785231483</v>
      </c>
      <c r="D114" s="19" t="s">
        <v>50</v>
      </c>
      <c r="E114" s="19" t="s">
        <v>30</v>
      </c>
      <c r="F114" s="19" t="s">
        <v>30</v>
      </c>
      <c r="G114" s="19" t="s">
        <v>30</v>
      </c>
      <c r="I114" s="18">
        <v>0</v>
      </c>
      <c r="J114" s="18" t="s">
        <v>31</v>
      </c>
      <c r="K114" s="15" t="s">
        <v>38</v>
      </c>
      <c r="O114" s="26">
        <v>42141</v>
      </c>
      <c r="P114" s="24">
        <v>58</v>
      </c>
      <c r="Q114" s="27">
        <v>42507</v>
      </c>
      <c r="R114" s="28">
        <v>42476.194481481478</v>
      </c>
      <c r="S114" s="19" t="s">
        <v>51</v>
      </c>
      <c r="T114" s="20" t="s">
        <v>52</v>
      </c>
      <c r="U114" s="21" t="s">
        <v>34</v>
      </c>
      <c r="V114" s="21" t="s">
        <v>53</v>
      </c>
      <c r="W114" s="21" t="s">
        <v>36</v>
      </c>
      <c r="X114" s="21" t="s">
        <v>54</v>
      </c>
    </row>
    <row r="115" spans="1:24" x14ac:dyDescent="0.25">
      <c r="A115" t="str">
        <f>HYPERLINK("http://localhost:8080/operational-reports-app/redirect/?_flowId=policy-detail-flow&amp;policyId=24803456188&amp;currentProductCd=AAA_HO_CA","CAH4105000165")</f>
        <v>CAH4105000165</v>
      </c>
      <c r="B115" s="19" t="s">
        <v>49</v>
      </c>
      <c r="C115" s="25">
        <v>42451.977091932873</v>
      </c>
      <c r="D115" s="19" t="s">
        <v>50</v>
      </c>
      <c r="E115" s="19" t="s">
        <v>30</v>
      </c>
      <c r="F115" s="19" t="s">
        <v>30</v>
      </c>
      <c r="G115" s="19" t="s">
        <v>30</v>
      </c>
      <c r="I115" s="18">
        <v>0</v>
      </c>
      <c r="J115" s="18" t="s">
        <v>31</v>
      </c>
      <c r="K115" s="15" t="s">
        <v>38</v>
      </c>
      <c r="O115" s="26">
        <v>42140</v>
      </c>
      <c r="P115" s="24">
        <v>57</v>
      </c>
      <c r="Q115" s="27">
        <v>42506</v>
      </c>
      <c r="R115" s="28">
        <v>42476.194481481478</v>
      </c>
      <c r="S115" s="19" t="s">
        <v>51</v>
      </c>
      <c r="T115" s="20" t="s">
        <v>52</v>
      </c>
      <c r="U115" s="21" t="s">
        <v>34</v>
      </c>
      <c r="V115" s="21" t="s">
        <v>53</v>
      </c>
      <c r="W115" s="21" t="s">
        <v>36</v>
      </c>
      <c r="X115" s="21" t="s">
        <v>54</v>
      </c>
    </row>
    <row r="116" spans="1:24" x14ac:dyDescent="0.25">
      <c r="A116" t="str">
        <f>HYPERLINK("http://localhost:8080/operational-reports-app/redirect/?_flowId=policy-detail-flow&amp;policyId=24799468066&amp;currentProductCd=AAA_HO_CA","CAH4105000118")</f>
        <v>CAH4105000118</v>
      </c>
      <c r="B116" s="19" t="s">
        <v>49</v>
      </c>
      <c r="C116" s="25">
        <v>42452.162042129632</v>
      </c>
      <c r="D116" s="19" t="s">
        <v>50</v>
      </c>
      <c r="E116" s="19" t="s">
        <v>30</v>
      </c>
      <c r="F116" s="19" t="s">
        <v>30</v>
      </c>
      <c r="G116" s="19" t="s">
        <v>30</v>
      </c>
      <c r="I116" s="18">
        <v>0</v>
      </c>
      <c r="J116" s="18" t="s">
        <v>31</v>
      </c>
      <c r="K116" s="15" t="s">
        <v>65</v>
      </c>
      <c r="O116" s="26">
        <v>42141</v>
      </c>
      <c r="P116" s="24">
        <v>58</v>
      </c>
      <c r="Q116" s="27">
        <v>42507</v>
      </c>
      <c r="R116" s="28">
        <v>42476.194481481478</v>
      </c>
      <c r="S116" s="19" t="s">
        <v>51</v>
      </c>
      <c r="T116" s="20" t="s">
        <v>52</v>
      </c>
      <c r="U116" s="21" t="s">
        <v>34</v>
      </c>
      <c r="V116" s="21" t="s">
        <v>53</v>
      </c>
      <c r="W116" s="21" t="s">
        <v>36</v>
      </c>
      <c r="X116" s="21" t="s">
        <v>54</v>
      </c>
    </row>
    <row r="117" spans="1:24" x14ac:dyDescent="0.25">
      <c r="A117" t="str">
        <f>HYPERLINK("http://localhost:8080/operational-reports-app/redirect/?_flowId=policy-detail-flow&amp;policyId=24782651000&amp;currentProductCd=AAA_SS","PASS107005720")</f>
        <v>PASS107005720</v>
      </c>
      <c r="B117" s="19" t="s">
        <v>28</v>
      </c>
      <c r="C117" s="25">
        <v>42401.169557534726</v>
      </c>
      <c r="D117" s="19" t="s">
        <v>29</v>
      </c>
      <c r="E117" s="19" t="s">
        <v>30</v>
      </c>
      <c r="F117" s="19" t="s">
        <v>30</v>
      </c>
      <c r="G117" s="19" t="s">
        <v>30</v>
      </c>
      <c r="I117" s="18">
        <v>1</v>
      </c>
      <c r="J117" s="18" t="s">
        <v>31</v>
      </c>
      <c r="O117" s="26">
        <v>42446</v>
      </c>
      <c r="P117" s="24">
        <v>362</v>
      </c>
      <c r="Q117" s="27">
        <v>42811</v>
      </c>
      <c r="R117" s="28">
        <v>42476.194481481478</v>
      </c>
      <c r="S117" s="19" t="s">
        <v>32</v>
      </c>
      <c r="T117" s="20" t="s">
        <v>33</v>
      </c>
      <c r="U117" s="21" t="s">
        <v>34</v>
      </c>
      <c r="V117" s="21" t="s">
        <v>35</v>
      </c>
      <c r="W117" s="21" t="s">
        <v>36</v>
      </c>
      <c r="X117" s="21" t="s">
        <v>62</v>
      </c>
    </row>
    <row r="118" spans="1:24" x14ac:dyDescent="0.25">
      <c r="A118" t="str">
        <f>HYPERLINK("http://localhost:8080/operational-reports-app/redirect/?_flowId=policy-detail-flow&amp;policyId=24803456959&amp;currentProductCd=AAA_SS","MDSS107007277")</f>
        <v>MDSS107007277</v>
      </c>
      <c r="B118" s="19" t="s">
        <v>28</v>
      </c>
      <c r="C118" s="25">
        <v>42454.253488391201</v>
      </c>
      <c r="D118" s="19" t="s">
        <v>29</v>
      </c>
      <c r="E118" s="19" t="s">
        <v>30</v>
      </c>
      <c r="F118" s="19" t="s">
        <v>30</v>
      </c>
      <c r="G118" s="19" t="s">
        <v>30</v>
      </c>
      <c r="I118" s="18">
        <v>0</v>
      </c>
      <c r="J118" s="18" t="s">
        <v>31</v>
      </c>
      <c r="K118" s="15" t="s">
        <v>47</v>
      </c>
      <c r="O118" s="26">
        <v>42138</v>
      </c>
      <c r="P118" s="24">
        <v>55</v>
      </c>
      <c r="Q118" s="27">
        <v>42504</v>
      </c>
      <c r="R118" s="28">
        <v>42476.194481481478</v>
      </c>
      <c r="S118" s="19" t="s">
        <v>56</v>
      </c>
      <c r="T118" s="20" t="s">
        <v>33</v>
      </c>
      <c r="U118" s="21" t="s">
        <v>34</v>
      </c>
      <c r="V118" s="21" t="s">
        <v>35</v>
      </c>
      <c r="W118" s="21" t="s">
        <v>36</v>
      </c>
      <c r="X118" s="21" t="s">
        <v>66</v>
      </c>
    </row>
    <row r="119" spans="1:24" x14ac:dyDescent="0.25">
      <c r="A119" t="str">
        <f>HYPERLINK("http://localhost:8080/operational-reports-app/redirect/?_flowId=policy-detail-flow&amp;policyId=24799468056&amp;currentProductCd=AAA_HO_CA","CAH6105000115")</f>
        <v>CAH6105000115</v>
      </c>
      <c r="B119" s="19" t="s">
        <v>49</v>
      </c>
      <c r="C119" s="25">
        <v>42452.161984317128</v>
      </c>
      <c r="D119" s="19" t="s">
        <v>50</v>
      </c>
      <c r="E119" s="19" t="s">
        <v>30</v>
      </c>
      <c r="F119" s="19" t="s">
        <v>30</v>
      </c>
      <c r="G119" s="19" t="s">
        <v>30</v>
      </c>
      <c r="I119" s="18">
        <v>0</v>
      </c>
      <c r="J119" s="18" t="s">
        <v>31</v>
      </c>
      <c r="K119" s="15" t="s">
        <v>38</v>
      </c>
      <c r="O119" s="26">
        <v>42141</v>
      </c>
      <c r="P119" s="24">
        <v>58</v>
      </c>
      <c r="Q119" s="27">
        <v>42507</v>
      </c>
      <c r="R119" s="28">
        <v>42476.194481481478</v>
      </c>
      <c r="S119" s="19" t="s">
        <v>51</v>
      </c>
      <c r="T119" s="20" t="s">
        <v>52</v>
      </c>
      <c r="U119" s="21" t="s">
        <v>34</v>
      </c>
      <c r="V119" s="21" t="s">
        <v>53</v>
      </c>
      <c r="W119" s="21" t="s">
        <v>36</v>
      </c>
      <c r="X119" s="21" t="s">
        <v>54</v>
      </c>
    </row>
    <row r="120" spans="1:24" x14ac:dyDescent="0.25">
      <c r="A120" t="str">
        <f>HYPERLINK("http://localhost:8080/operational-reports-app/redirect/?_flowId=policy-detail-flow&amp;policyId=24797137337&amp;currentProductCd=AAA_SS","MDSS107006564")</f>
        <v>MDSS107006564</v>
      </c>
      <c r="B120" s="19" t="s">
        <v>28</v>
      </c>
      <c r="C120" s="25">
        <v>42458.475943831021</v>
      </c>
      <c r="D120" s="19" t="s">
        <v>29</v>
      </c>
      <c r="E120" s="19" t="s">
        <v>30</v>
      </c>
      <c r="F120" s="19" t="s">
        <v>30</v>
      </c>
      <c r="G120" s="19" t="s">
        <v>30</v>
      </c>
      <c r="I120" s="18">
        <v>0</v>
      </c>
      <c r="J120" s="18" t="s">
        <v>31</v>
      </c>
      <c r="K120" s="15" t="s">
        <v>47</v>
      </c>
      <c r="O120" s="26">
        <v>42138</v>
      </c>
      <c r="P120" s="24">
        <v>55</v>
      </c>
      <c r="Q120" s="27">
        <v>42504</v>
      </c>
      <c r="R120" s="28">
        <v>42476.194481481478</v>
      </c>
      <c r="S120" s="19" t="s">
        <v>56</v>
      </c>
      <c r="T120" s="20" t="s">
        <v>33</v>
      </c>
      <c r="U120" s="21" t="s">
        <v>34</v>
      </c>
      <c r="V120" s="21" t="s">
        <v>35</v>
      </c>
      <c r="W120" s="21" t="s">
        <v>36</v>
      </c>
      <c r="X120" s="21" t="s">
        <v>66</v>
      </c>
    </row>
    <row r="121" spans="1:24" x14ac:dyDescent="0.25">
      <c r="A121" t="str">
        <f>HYPERLINK("http://localhost:8080/operational-reports-app/redirect/?_flowId=policy-detail-flow&amp;policyId=24803456797&amp;currentProductCd=AAA_SS","NJSS107007195")</f>
        <v>NJSS107007195</v>
      </c>
      <c r="B121" s="19" t="s">
        <v>28</v>
      </c>
      <c r="C121" s="25">
        <v>42452.319252604168</v>
      </c>
      <c r="D121" s="19" t="s">
        <v>29</v>
      </c>
      <c r="E121" s="19" t="s">
        <v>30</v>
      </c>
      <c r="F121" s="19" t="s">
        <v>30</v>
      </c>
      <c r="G121" s="19" t="s">
        <v>30</v>
      </c>
      <c r="I121" s="18">
        <v>0</v>
      </c>
      <c r="J121" s="18" t="s">
        <v>31</v>
      </c>
      <c r="K121" s="15" t="s">
        <v>38</v>
      </c>
      <c r="O121" s="26">
        <v>42137</v>
      </c>
      <c r="P121" s="24">
        <v>54</v>
      </c>
      <c r="Q121" s="27">
        <v>42503</v>
      </c>
      <c r="R121" s="28">
        <v>42476.194481481478</v>
      </c>
      <c r="S121" s="19" t="s">
        <v>58</v>
      </c>
      <c r="T121" s="20" t="s">
        <v>33</v>
      </c>
      <c r="U121" s="21" t="s">
        <v>34</v>
      </c>
      <c r="V121" s="21" t="s">
        <v>89</v>
      </c>
      <c r="W121" s="21" t="s">
        <v>36</v>
      </c>
      <c r="X121" s="21" t="s">
        <v>95</v>
      </c>
    </row>
    <row r="122" spans="1:24" x14ac:dyDescent="0.25">
      <c r="A122" t="str">
        <f>HYPERLINK("http://localhost:8080/operational-reports-app/redirect/?_flowId=policy-detail-flow&amp;policyId=24803456811&amp;currentProductCd=AAA_SS","PASS107007203")</f>
        <v>PASS107007203</v>
      </c>
      <c r="B122" s="19" t="s">
        <v>28</v>
      </c>
      <c r="C122" s="25">
        <v>42452.319319374998</v>
      </c>
      <c r="D122" s="19" t="s">
        <v>29</v>
      </c>
      <c r="E122" s="19" t="s">
        <v>30</v>
      </c>
      <c r="F122" s="19" t="s">
        <v>30</v>
      </c>
      <c r="G122" s="19" t="s">
        <v>30</v>
      </c>
      <c r="I122" s="18">
        <v>0</v>
      </c>
      <c r="J122" s="18" t="s">
        <v>31</v>
      </c>
      <c r="K122" s="15" t="s">
        <v>38</v>
      </c>
      <c r="O122" s="26">
        <v>42137</v>
      </c>
      <c r="P122" s="24">
        <v>54</v>
      </c>
      <c r="Q122" s="27">
        <v>42503</v>
      </c>
      <c r="R122" s="28">
        <v>42476.194481481478</v>
      </c>
      <c r="S122" s="19" t="s">
        <v>32</v>
      </c>
      <c r="T122" s="20" t="s">
        <v>33</v>
      </c>
      <c r="U122" s="21" t="s">
        <v>34</v>
      </c>
      <c r="V122" s="21" t="s">
        <v>75</v>
      </c>
      <c r="W122" s="21" t="s">
        <v>76</v>
      </c>
      <c r="X122" s="21" t="s">
        <v>77</v>
      </c>
    </row>
    <row r="123" spans="1:24" x14ac:dyDescent="0.25">
      <c r="A123" t="str">
        <f>HYPERLINK("http://localhost:8080/operational-reports-app/redirect/?_flowId=policy-detail-flow&amp;policyId=24782850001&amp;currentProductCd=AAA_SS","PASS107005726")</f>
        <v>PASS107005726</v>
      </c>
      <c r="B123" s="19" t="s">
        <v>28</v>
      </c>
      <c r="C123" s="25">
        <v>42402.29151747685</v>
      </c>
      <c r="D123" s="19" t="s">
        <v>29</v>
      </c>
      <c r="E123" s="19" t="s">
        <v>30</v>
      </c>
      <c r="F123" s="19" t="s">
        <v>30</v>
      </c>
      <c r="G123" s="19" t="s">
        <v>30</v>
      </c>
      <c r="I123" s="18">
        <v>1</v>
      </c>
      <c r="J123" s="18" t="s">
        <v>31</v>
      </c>
      <c r="O123" s="26">
        <v>42446</v>
      </c>
      <c r="P123" s="24">
        <v>362</v>
      </c>
      <c r="Q123" s="27">
        <v>42811</v>
      </c>
      <c r="R123" s="28">
        <v>42476.194481481478</v>
      </c>
      <c r="S123" s="19" t="s">
        <v>32</v>
      </c>
      <c r="T123" s="20" t="s">
        <v>33</v>
      </c>
      <c r="U123" s="21" t="s">
        <v>34</v>
      </c>
      <c r="V123" s="21" t="s">
        <v>35</v>
      </c>
      <c r="W123" s="21" t="s">
        <v>36</v>
      </c>
      <c r="X123" s="21" t="s">
        <v>96</v>
      </c>
    </row>
    <row r="124" spans="1:24" x14ac:dyDescent="0.25">
      <c r="A124" t="str">
        <f>HYPERLINK("http://localhost:8080/operational-reports-app/redirect/?_flowId=policy-detail-flow&amp;policyId=24782850003&amp;currentProductCd=AAA_SS","NJSS107005722")</f>
        <v>NJSS107005722</v>
      </c>
      <c r="B124" s="19" t="s">
        <v>28</v>
      </c>
      <c r="C124" s="25">
        <v>42402.291451655095</v>
      </c>
      <c r="D124" s="19" t="s">
        <v>29</v>
      </c>
      <c r="E124" s="19" t="s">
        <v>30</v>
      </c>
      <c r="F124" s="19" t="s">
        <v>30</v>
      </c>
      <c r="G124" s="19" t="s">
        <v>30</v>
      </c>
      <c r="I124" s="18">
        <v>1</v>
      </c>
      <c r="J124" s="18" t="s">
        <v>31</v>
      </c>
      <c r="O124" s="26">
        <v>42446</v>
      </c>
      <c r="P124" s="24">
        <v>362</v>
      </c>
      <c r="Q124" s="27">
        <v>42811</v>
      </c>
      <c r="R124" s="28">
        <v>42476.194481481478</v>
      </c>
      <c r="S124" s="19" t="s">
        <v>58</v>
      </c>
      <c r="T124" s="20" t="s">
        <v>33</v>
      </c>
      <c r="U124" s="21" t="s">
        <v>34</v>
      </c>
      <c r="V124" s="21" t="s">
        <v>73</v>
      </c>
      <c r="W124" s="21" t="s">
        <v>36</v>
      </c>
      <c r="X124" s="21" t="s">
        <v>74</v>
      </c>
    </row>
    <row r="125" spans="1:24" x14ac:dyDescent="0.25">
      <c r="A125" t="str">
        <f>HYPERLINK("http://localhost:8080/operational-reports-app/redirect/?_flowId=policy-detail-flow&amp;policyId=24797137126&amp;currentProductCd=AAA_HO_CA","CAH4105000096")</f>
        <v>CAH4105000096</v>
      </c>
      <c r="B125" s="19" t="s">
        <v>49</v>
      </c>
      <c r="C125" s="25">
        <v>42452.974919131942</v>
      </c>
      <c r="D125" s="19" t="s">
        <v>50</v>
      </c>
      <c r="E125" s="19" t="s">
        <v>30</v>
      </c>
      <c r="F125" s="19" t="s">
        <v>30</v>
      </c>
      <c r="G125" s="19" t="s">
        <v>30</v>
      </c>
      <c r="I125" s="18">
        <v>0</v>
      </c>
      <c r="J125" s="18" t="s">
        <v>31</v>
      </c>
      <c r="K125" s="15" t="s">
        <v>65</v>
      </c>
      <c r="O125" s="26">
        <v>42141</v>
      </c>
      <c r="P125" s="24">
        <v>58</v>
      </c>
      <c r="Q125" s="27">
        <v>42507</v>
      </c>
      <c r="R125" s="28">
        <v>42476.194481481478</v>
      </c>
      <c r="S125" s="19" t="s">
        <v>51</v>
      </c>
      <c r="T125" s="20" t="s">
        <v>52</v>
      </c>
      <c r="U125" s="21" t="s">
        <v>34</v>
      </c>
      <c r="V125" s="21" t="s">
        <v>53</v>
      </c>
      <c r="W125" s="21" t="s">
        <v>36</v>
      </c>
      <c r="X125" s="21" t="s">
        <v>54</v>
      </c>
    </row>
    <row r="126" spans="1:24" x14ac:dyDescent="0.25">
      <c r="A126" t="str">
        <f>HYPERLINK("http://localhost:8080/operational-reports-app/redirect/?_flowId=policy-detail-flow&amp;policyId=24782697089&amp;currentProductCd=AAA_SS","PASS107005715")</f>
        <v>PASS107005715</v>
      </c>
      <c r="B126" s="19" t="s">
        <v>28</v>
      </c>
      <c r="C126" s="25">
        <v>42401.169521111115</v>
      </c>
      <c r="D126" s="19" t="s">
        <v>29</v>
      </c>
      <c r="E126" s="19" t="s">
        <v>30</v>
      </c>
      <c r="F126" s="19" t="s">
        <v>30</v>
      </c>
      <c r="G126" s="19" t="s">
        <v>30</v>
      </c>
      <c r="I126" s="18">
        <v>1</v>
      </c>
      <c r="J126" s="18" t="s">
        <v>31</v>
      </c>
      <c r="O126" s="26">
        <v>42446</v>
      </c>
      <c r="P126" s="24">
        <v>362</v>
      </c>
      <c r="Q126" s="27">
        <v>42811</v>
      </c>
      <c r="R126" s="28">
        <v>42476.194481481478</v>
      </c>
      <c r="S126" s="19" t="s">
        <v>32</v>
      </c>
      <c r="T126" s="20" t="s">
        <v>33</v>
      </c>
      <c r="U126" s="21" t="s">
        <v>34</v>
      </c>
      <c r="V126" s="21" t="s">
        <v>35</v>
      </c>
      <c r="W126" s="21" t="s">
        <v>36</v>
      </c>
      <c r="X126" s="21" t="s">
        <v>62</v>
      </c>
    </row>
    <row r="127" spans="1:24" x14ac:dyDescent="0.25">
      <c r="A127" t="str">
        <f>HYPERLINK("http://localhost:8080/operational-reports-app/redirect/?_flowId=policy-detail-flow&amp;policyId=24803456799&amp;currentProductCd=AAA_SS","NJSS107007196")</f>
        <v>NJSS107007196</v>
      </c>
      <c r="B127" s="19" t="s">
        <v>28</v>
      </c>
      <c r="C127" s="25">
        <v>42452.319278310184</v>
      </c>
      <c r="D127" s="19" t="s">
        <v>29</v>
      </c>
      <c r="E127" s="19" t="s">
        <v>30</v>
      </c>
      <c r="F127" s="19" t="s">
        <v>30</v>
      </c>
      <c r="G127" s="19" t="s">
        <v>30</v>
      </c>
      <c r="I127" s="18">
        <v>0</v>
      </c>
      <c r="J127" s="18" t="s">
        <v>31</v>
      </c>
      <c r="K127" s="15" t="s">
        <v>38</v>
      </c>
      <c r="O127" s="26">
        <v>42137</v>
      </c>
      <c r="P127" s="24">
        <v>54</v>
      </c>
      <c r="Q127" s="27">
        <v>42503</v>
      </c>
      <c r="R127" s="28">
        <v>42476.194481481478</v>
      </c>
      <c r="S127" s="19" t="s">
        <v>58</v>
      </c>
      <c r="T127" s="20" t="s">
        <v>33</v>
      </c>
      <c r="U127" s="21" t="s">
        <v>79</v>
      </c>
      <c r="V127" s="21" t="s">
        <v>80</v>
      </c>
      <c r="W127" s="21" t="s">
        <v>81</v>
      </c>
      <c r="X127" s="21" t="s">
        <v>97</v>
      </c>
    </row>
    <row r="128" spans="1:24" x14ac:dyDescent="0.25">
      <c r="A128" t="str">
        <f>HYPERLINK("http://localhost:8080/operational-reports-app/redirect/?_flowId=policy-detail-flow&amp;policyId=24782651001&amp;currentProductCd=AAA_SS","PASS107005707")</f>
        <v>PASS107005707</v>
      </c>
      <c r="B128" s="19" t="s">
        <v>28</v>
      </c>
      <c r="C128" s="25">
        <v>42401.169443148145</v>
      </c>
      <c r="D128" s="19" t="s">
        <v>29</v>
      </c>
      <c r="E128" s="19" t="s">
        <v>30</v>
      </c>
      <c r="F128" s="19" t="s">
        <v>30</v>
      </c>
      <c r="G128" s="19" t="s">
        <v>30</v>
      </c>
      <c r="I128" s="18">
        <v>1</v>
      </c>
      <c r="J128" s="18" t="s">
        <v>31</v>
      </c>
      <c r="O128" s="26">
        <v>42446</v>
      </c>
      <c r="P128" s="24">
        <v>362</v>
      </c>
      <c r="Q128" s="27">
        <v>42811</v>
      </c>
      <c r="R128" s="28">
        <v>42476.194481481478</v>
      </c>
      <c r="S128" s="19" t="s">
        <v>32</v>
      </c>
      <c r="T128" s="20" t="s">
        <v>33</v>
      </c>
      <c r="U128" s="21" t="s">
        <v>34</v>
      </c>
      <c r="V128" s="21" t="s">
        <v>35</v>
      </c>
      <c r="W128" s="21" t="s">
        <v>36</v>
      </c>
      <c r="X128" s="21" t="s">
        <v>62</v>
      </c>
    </row>
    <row r="129" spans="1:24" x14ac:dyDescent="0.25">
      <c r="A129" t="str">
        <f>HYPERLINK("http://localhost:8080/operational-reports-app/redirect/?_flowId=policy-detail-flow&amp;policyId=24782850010&amp;currentProductCd=AAA_SS","DESS107005733")</f>
        <v>DESS107005733</v>
      </c>
      <c r="B129" s="19" t="s">
        <v>28</v>
      </c>
      <c r="C129" s="25">
        <v>42402.291585740742</v>
      </c>
      <c r="D129" s="19" t="s">
        <v>29</v>
      </c>
      <c r="E129" s="19" t="s">
        <v>30</v>
      </c>
      <c r="F129" s="19" t="s">
        <v>30</v>
      </c>
      <c r="G129" s="19" t="s">
        <v>30</v>
      </c>
      <c r="I129" s="18">
        <v>1</v>
      </c>
      <c r="J129" s="18" t="s">
        <v>31</v>
      </c>
      <c r="O129" s="26">
        <v>42446</v>
      </c>
      <c r="P129" s="24">
        <v>362</v>
      </c>
      <c r="Q129" s="27">
        <v>42811</v>
      </c>
      <c r="R129" s="28">
        <v>42476.194481481478</v>
      </c>
      <c r="S129" s="19" t="s">
        <v>39</v>
      </c>
      <c r="T129" s="20" t="s">
        <v>33</v>
      </c>
      <c r="U129" s="21" t="s">
        <v>34</v>
      </c>
      <c r="V129" s="21" t="s">
        <v>73</v>
      </c>
      <c r="W129" s="21" t="s">
        <v>36</v>
      </c>
      <c r="X129" s="21" t="s">
        <v>74</v>
      </c>
    </row>
    <row r="130" spans="1:24" x14ac:dyDescent="0.25">
      <c r="A130" t="str">
        <f>HYPERLINK("http://localhost:8080/operational-reports-app/redirect/?_flowId=policy-detail-flow&amp;policyId=24803456749&amp;currentProductCd=AAA_SS","MDSS107007171")</f>
        <v>MDSS107007171</v>
      </c>
      <c r="B130" s="19" t="s">
        <v>28</v>
      </c>
      <c r="C130" s="25">
        <v>42452.319067662036</v>
      </c>
      <c r="D130" s="19" t="s">
        <v>29</v>
      </c>
      <c r="E130" s="19" t="s">
        <v>30</v>
      </c>
      <c r="F130" s="19" t="s">
        <v>30</v>
      </c>
      <c r="G130" s="19" t="s">
        <v>30</v>
      </c>
      <c r="I130" s="18">
        <v>0</v>
      </c>
      <c r="J130" s="18" t="s">
        <v>31</v>
      </c>
      <c r="K130" s="15" t="s">
        <v>47</v>
      </c>
      <c r="O130" s="26">
        <v>42152</v>
      </c>
      <c r="P130" s="24">
        <v>69</v>
      </c>
      <c r="Q130" s="27">
        <v>42518</v>
      </c>
      <c r="R130" s="28">
        <v>42476.194481481478</v>
      </c>
      <c r="S130" s="19" t="s">
        <v>56</v>
      </c>
      <c r="T130" s="20" t="s">
        <v>33</v>
      </c>
      <c r="U130" s="21" t="s">
        <v>34</v>
      </c>
      <c r="V130" s="21" t="s">
        <v>35</v>
      </c>
      <c r="W130" s="21" t="s">
        <v>36</v>
      </c>
      <c r="X130" s="21" t="s">
        <v>63</v>
      </c>
    </row>
    <row r="131" spans="1:24" x14ac:dyDescent="0.25">
      <c r="A131" t="str">
        <f>HYPERLINK("http://localhost:8080/operational-reports-app/redirect/?_flowId=policy-detail-flow&amp;policyId=24797137483&amp;currentProductCd=AAA_SS","MDSS107006637")</f>
        <v>MDSS107006637</v>
      </c>
      <c r="B131" s="19" t="s">
        <v>28</v>
      </c>
      <c r="C131" s="25">
        <v>42458.581100254632</v>
      </c>
      <c r="D131" s="19" t="s">
        <v>29</v>
      </c>
      <c r="E131" s="19" t="s">
        <v>30</v>
      </c>
      <c r="F131" s="19" t="s">
        <v>30</v>
      </c>
      <c r="G131" s="19" t="s">
        <v>30</v>
      </c>
      <c r="I131" s="18">
        <v>0</v>
      </c>
      <c r="J131" s="18" t="s">
        <v>31</v>
      </c>
      <c r="K131" s="15" t="s">
        <v>47</v>
      </c>
      <c r="O131" s="26">
        <v>42138</v>
      </c>
      <c r="P131" s="24">
        <v>55</v>
      </c>
      <c r="Q131" s="27">
        <v>42504</v>
      </c>
      <c r="R131" s="28">
        <v>42476.194481481478</v>
      </c>
      <c r="S131" s="19" t="s">
        <v>56</v>
      </c>
      <c r="T131" s="20" t="s">
        <v>33</v>
      </c>
      <c r="U131" s="21" t="s">
        <v>34</v>
      </c>
      <c r="V131" s="21" t="s">
        <v>35</v>
      </c>
      <c r="W131" s="21" t="s">
        <v>36</v>
      </c>
      <c r="X131" s="21" t="s">
        <v>66</v>
      </c>
    </row>
    <row r="132" spans="1:24" x14ac:dyDescent="0.25">
      <c r="A132" t="str">
        <f>HYPERLINK("http://localhost:8080/operational-reports-app/redirect/?_flowId=policy-detail-flow&amp;policyId=24803456222&amp;currentProductCd=AAA_HO_CA","CAH6105000178")</f>
        <v>CAH6105000178</v>
      </c>
      <c r="B132" s="19" t="s">
        <v>49</v>
      </c>
      <c r="C132" s="25">
        <v>42451.977251296295</v>
      </c>
      <c r="D132" s="19" t="s">
        <v>50</v>
      </c>
      <c r="E132" s="19" t="s">
        <v>30</v>
      </c>
      <c r="F132" s="19" t="s">
        <v>30</v>
      </c>
      <c r="G132" s="19" t="s">
        <v>30</v>
      </c>
      <c r="I132" s="18">
        <v>0</v>
      </c>
      <c r="J132" s="18" t="s">
        <v>31</v>
      </c>
      <c r="K132" s="15" t="s">
        <v>65</v>
      </c>
      <c r="O132" s="26">
        <v>42140</v>
      </c>
      <c r="P132" s="24">
        <v>57</v>
      </c>
      <c r="Q132" s="27">
        <v>42506</v>
      </c>
      <c r="R132" s="28">
        <v>42476.194481481478</v>
      </c>
      <c r="S132" s="19" t="s">
        <v>51</v>
      </c>
      <c r="T132" s="20" t="s">
        <v>52</v>
      </c>
      <c r="U132" s="21" t="s">
        <v>34</v>
      </c>
      <c r="V132" s="21" t="s">
        <v>53</v>
      </c>
      <c r="W132" s="21" t="s">
        <v>36</v>
      </c>
      <c r="X132" s="21" t="s">
        <v>54</v>
      </c>
    </row>
    <row r="133" spans="1:24" x14ac:dyDescent="0.25">
      <c r="A133" t="str">
        <f>HYPERLINK("http://localhost:8080/operational-reports-app/redirect/?_flowId=policy-detail-flow&amp;policyId=24803456231&amp;currentProductCd=AAA_HO_CA","CAH4105000181")</f>
        <v>CAH4105000181</v>
      </c>
      <c r="B133" s="19" t="s">
        <v>49</v>
      </c>
      <c r="C133" s="25">
        <v>42451.977300937499</v>
      </c>
      <c r="D133" s="19" t="s">
        <v>50</v>
      </c>
      <c r="E133" s="19" t="s">
        <v>30</v>
      </c>
      <c r="F133" s="19" t="s">
        <v>30</v>
      </c>
      <c r="G133" s="19" t="s">
        <v>30</v>
      </c>
      <c r="I133" s="18">
        <v>0</v>
      </c>
      <c r="J133" s="18" t="s">
        <v>31</v>
      </c>
      <c r="K133" s="15" t="s">
        <v>65</v>
      </c>
      <c r="O133" s="26">
        <v>42140</v>
      </c>
      <c r="P133" s="24">
        <v>57</v>
      </c>
      <c r="Q133" s="27">
        <v>42506</v>
      </c>
      <c r="R133" s="28">
        <v>42476.194481481478</v>
      </c>
      <c r="S133" s="19" t="s">
        <v>51</v>
      </c>
      <c r="T133" s="20" t="s">
        <v>52</v>
      </c>
      <c r="U133" s="21" t="s">
        <v>34</v>
      </c>
      <c r="V133" s="21" t="s">
        <v>53</v>
      </c>
      <c r="W133" s="21" t="s">
        <v>36</v>
      </c>
      <c r="X133" s="21" t="s">
        <v>54</v>
      </c>
    </row>
    <row r="134" spans="1:24" x14ac:dyDescent="0.25">
      <c r="A134" t="str">
        <f>HYPERLINK("http://localhost:8080/operational-reports-app/redirect/?_flowId=policy-detail-flow&amp;policyId=24803456780&amp;currentProductCd=AAA_SS","VASS107007187")</f>
        <v>VASS107007187</v>
      </c>
      <c r="B134" s="19" t="s">
        <v>28</v>
      </c>
      <c r="C134" s="25">
        <v>42452.319193819443</v>
      </c>
      <c r="D134" s="19" t="s">
        <v>29</v>
      </c>
      <c r="E134" s="19" t="s">
        <v>30</v>
      </c>
      <c r="F134" s="19" t="s">
        <v>30</v>
      </c>
      <c r="G134" s="19" t="s">
        <v>30</v>
      </c>
      <c r="I134" s="18">
        <v>0</v>
      </c>
      <c r="J134" s="18" t="s">
        <v>31</v>
      </c>
      <c r="K134" s="15" t="s">
        <v>47</v>
      </c>
      <c r="O134" s="26">
        <v>42138</v>
      </c>
      <c r="P134" s="24">
        <v>55</v>
      </c>
      <c r="Q134" s="27">
        <v>42504</v>
      </c>
      <c r="R134" s="28">
        <v>42476.194481481478</v>
      </c>
      <c r="S134" s="19" t="s">
        <v>48</v>
      </c>
      <c r="T134" s="20" t="s">
        <v>33</v>
      </c>
      <c r="U134" s="21" t="s">
        <v>34</v>
      </c>
      <c r="V134" s="21" t="s">
        <v>35</v>
      </c>
      <c r="W134" s="21" t="s">
        <v>36</v>
      </c>
      <c r="X134" s="21" t="s">
        <v>57</v>
      </c>
    </row>
    <row r="135" spans="1:24" x14ac:dyDescent="0.25">
      <c r="A135" t="str">
        <f>HYPERLINK("http://localhost:8080/operational-reports-app/redirect/?_flowId=policy-detail-flow&amp;policyId=24803456737&amp;currentProductCd=AAA_SS","NJSS107007166")</f>
        <v>NJSS107007166</v>
      </c>
      <c r="B135" s="19" t="s">
        <v>28</v>
      </c>
      <c r="C135" s="25">
        <v>42452.319005740741</v>
      </c>
      <c r="D135" s="19" t="s">
        <v>29</v>
      </c>
      <c r="E135" s="19" t="s">
        <v>30</v>
      </c>
      <c r="F135" s="19" t="s">
        <v>30</v>
      </c>
      <c r="G135" s="19" t="s">
        <v>30</v>
      </c>
      <c r="I135" s="18">
        <v>0</v>
      </c>
      <c r="J135" s="18" t="s">
        <v>31</v>
      </c>
      <c r="K135" s="15" t="s">
        <v>38</v>
      </c>
      <c r="O135" s="26">
        <v>42137</v>
      </c>
      <c r="P135" s="24">
        <v>54</v>
      </c>
      <c r="Q135" s="27">
        <v>42503</v>
      </c>
      <c r="R135" s="28">
        <v>42476.194481481478</v>
      </c>
      <c r="S135" s="19" t="s">
        <v>58</v>
      </c>
      <c r="T135" s="20" t="s">
        <v>33</v>
      </c>
      <c r="U135" s="21" t="s">
        <v>79</v>
      </c>
      <c r="V135" s="21" t="s">
        <v>80</v>
      </c>
      <c r="W135" s="21" t="s">
        <v>81</v>
      </c>
      <c r="X135" s="21" t="s">
        <v>84</v>
      </c>
    </row>
    <row r="136" spans="1:24" x14ac:dyDescent="0.25">
      <c r="A136" t="str">
        <f>HYPERLINK("http://localhost:8080/operational-reports-app/redirect/?_flowId=policy-detail-flow&amp;policyId=24803456203&amp;currentProductCd=AAA_HO_CA","CAH6105000172")</f>
        <v>CAH6105000172</v>
      </c>
      <c r="B136" s="19" t="s">
        <v>49</v>
      </c>
      <c r="C136" s="25">
        <v>42451.97715309028</v>
      </c>
      <c r="D136" s="19" t="s">
        <v>50</v>
      </c>
      <c r="E136" s="19" t="s">
        <v>30</v>
      </c>
      <c r="F136" s="19" t="s">
        <v>30</v>
      </c>
      <c r="G136" s="19" t="s">
        <v>30</v>
      </c>
      <c r="I136" s="18">
        <v>0</v>
      </c>
      <c r="J136" s="18" t="s">
        <v>31</v>
      </c>
      <c r="K136" s="15" t="s">
        <v>65</v>
      </c>
      <c r="O136" s="26">
        <v>42140</v>
      </c>
      <c r="P136" s="24">
        <v>57</v>
      </c>
      <c r="Q136" s="27">
        <v>42506</v>
      </c>
      <c r="R136" s="28">
        <v>42476.194481481478</v>
      </c>
      <c r="S136" s="19" t="s">
        <v>51</v>
      </c>
      <c r="T136" s="20" t="s">
        <v>52</v>
      </c>
      <c r="U136" s="21" t="s">
        <v>34</v>
      </c>
      <c r="V136" s="21" t="s">
        <v>53</v>
      </c>
      <c r="W136" s="21" t="s">
        <v>36</v>
      </c>
      <c r="X136" s="21" t="s">
        <v>54</v>
      </c>
    </row>
    <row r="137" spans="1:24" x14ac:dyDescent="0.25">
      <c r="A137" t="str">
        <f>HYPERLINK("http://localhost:8080/operational-reports-app/redirect/?_flowId=policy-detail-flow&amp;policyId=24797137645&amp;currentProductCd=AAA_SS","MDSS107006718")</f>
        <v>MDSS107006718</v>
      </c>
      <c r="B137" s="19" t="s">
        <v>28</v>
      </c>
      <c r="C137" s="25">
        <v>42458.59759070602</v>
      </c>
      <c r="D137" s="19" t="s">
        <v>29</v>
      </c>
      <c r="E137" s="19" t="s">
        <v>30</v>
      </c>
      <c r="F137" s="19" t="s">
        <v>30</v>
      </c>
      <c r="G137" s="19" t="s">
        <v>30</v>
      </c>
      <c r="I137" s="18">
        <v>0</v>
      </c>
      <c r="J137" s="18" t="s">
        <v>31</v>
      </c>
      <c r="K137" s="15" t="s">
        <v>47</v>
      </c>
      <c r="O137" s="26">
        <v>42137</v>
      </c>
      <c r="P137" s="24">
        <v>54</v>
      </c>
      <c r="Q137" s="27">
        <v>42503</v>
      </c>
      <c r="R137" s="28">
        <v>42476.194481481478</v>
      </c>
      <c r="S137" s="19" t="s">
        <v>56</v>
      </c>
      <c r="T137" s="20" t="s">
        <v>33</v>
      </c>
      <c r="U137" s="21" t="s">
        <v>34</v>
      </c>
      <c r="V137" s="21" t="s">
        <v>35</v>
      </c>
      <c r="W137" s="21" t="s">
        <v>36</v>
      </c>
      <c r="X137" s="21" t="s">
        <v>55</v>
      </c>
    </row>
    <row r="138" spans="1:24" x14ac:dyDescent="0.25">
      <c r="A138" t="str">
        <f>HYPERLINK("http://localhost:8080/operational-reports-app/redirect/?_flowId=policy-detail-flow&amp;policyId=24803456763&amp;currentProductCd=AAA_SS","DESS107007178")</f>
        <v>DESS107007178</v>
      </c>
      <c r="B138" s="19" t="s">
        <v>28</v>
      </c>
      <c r="C138" s="25">
        <v>42452.319132812503</v>
      </c>
      <c r="D138" s="19" t="s">
        <v>29</v>
      </c>
      <c r="E138" s="19" t="s">
        <v>30</v>
      </c>
      <c r="F138" s="19" t="s">
        <v>30</v>
      </c>
      <c r="G138" s="19" t="s">
        <v>30</v>
      </c>
      <c r="I138" s="18">
        <v>0</v>
      </c>
      <c r="J138" s="18" t="s">
        <v>31</v>
      </c>
      <c r="K138" s="15" t="s">
        <v>38</v>
      </c>
      <c r="O138" s="26">
        <v>42137</v>
      </c>
      <c r="P138" s="24">
        <v>54</v>
      </c>
      <c r="Q138" s="27">
        <v>42503</v>
      </c>
      <c r="R138" s="28">
        <v>42476.194481481478</v>
      </c>
      <c r="S138" s="19" t="s">
        <v>39</v>
      </c>
      <c r="T138" s="20" t="s">
        <v>33</v>
      </c>
      <c r="U138" s="21" t="s">
        <v>34</v>
      </c>
      <c r="V138" s="21" t="s">
        <v>35</v>
      </c>
      <c r="W138" s="21" t="s">
        <v>36</v>
      </c>
      <c r="X138" s="21" t="s">
        <v>40</v>
      </c>
    </row>
    <row r="139" spans="1:24" x14ac:dyDescent="0.25">
      <c r="A139" t="str">
        <f>HYPERLINK("http://localhost:8080/operational-reports-app/redirect/?_flowId=policy-detail-flow&amp;policyId=24803456745&amp;currentProductCd=AAA_SS","NJSS107007169")</f>
        <v>NJSS107007169</v>
      </c>
      <c r="B139" s="19" t="s">
        <v>28</v>
      </c>
      <c r="C139" s="25">
        <v>42452.319056736109</v>
      </c>
      <c r="D139" s="19" t="s">
        <v>29</v>
      </c>
      <c r="E139" s="19" t="s">
        <v>30</v>
      </c>
      <c r="F139" s="19" t="s">
        <v>30</v>
      </c>
      <c r="G139" s="19" t="s">
        <v>30</v>
      </c>
      <c r="I139" s="18">
        <v>0</v>
      </c>
      <c r="J139" s="18" t="s">
        <v>31</v>
      </c>
      <c r="K139" s="15" t="s">
        <v>38</v>
      </c>
      <c r="O139" s="26">
        <v>42137</v>
      </c>
      <c r="P139" s="24">
        <v>54</v>
      </c>
      <c r="Q139" s="27">
        <v>42503</v>
      </c>
      <c r="R139" s="28">
        <v>42476.194481481478</v>
      </c>
      <c r="S139" s="19" t="s">
        <v>58</v>
      </c>
      <c r="T139" s="20" t="s">
        <v>33</v>
      </c>
      <c r="U139" s="21" t="s">
        <v>79</v>
      </c>
      <c r="V139" s="21" t="s">
        <v>80</v>
      </c>
      <c r="W139" s="21" t="s">
        <v>81</v>
      </c>
      <c r="X139" s="21" t="s">
        <v>84</v>
      </c>
    </row>
    <row r="140" spans="1:24" x14ac:dyDescent="0.25">
      <c r="A140" t="str">
        <f>HYPERLINK("http://localhost:8080/operational-reports-app/redirect/?_flowId=policy-detail-flow&amp;policyId=24797137115&amp;currentProductCd=AAA_HO_CA","CAH6105000092")</f>
        <v>CAH6105000092</v>
      </c>
      <c r="B140" s="19" t="s">
        <v>49</v>
      </c>
      <c r="C140" s="25">
        <v>42452.97486292824</v>
      </c>
      <c r="D140" s="19" t="s">
        <v>50</v>
      </c>
      <c r="E140" s="19" t="s">
        <v>30</v>
      </c>
      <c r="F140" s="19" t="s">
        <v>30</v>
      </c>
      <c r="G140" s="19" t="s">
        <v>30</v>
      </c>
      <c r="I140" s="18">
        <v>0</v>
      </c>
      <c r="J140" s="18" t="s">
        <v>31</v>
      </c>
      <c r="K140" s="15" t="s">
        <v>38</v>
      </c>
      <c r="O140" s="26">
        <v>42141</v>
      </c>
      <c r="P140" s="24">
        <v>58</v>
      </c>
      <c r="Q140" s="27">
        <v>42507</v>
      </c>
      <c r="R140" s="28">
        <v>42476.194481481478</v>
      </c>
      <c r="S140" s="19" t="s">
        <v>51</v>
      </c>
      <c r="T140" s="20" t="s">
        <v>52</v>
      </c>
      <c r="U140" s="21" t="s">
        <v>34</v>
      </c>
      <c r="V140" s="21" t="s">
        <v>53</v>
      </c>
      <c r="W140" s="21" t="s">
        <v>36</v>
      </c>
      <c r="X140" s="21" t="s">
        <v>54</v>
      </c>
    </row>
    <row r="141" spans="1:24" x14ac:dyDescent="0.25">
      <c r="A141" t="str">
        <f>HYPERLINK("http://localhost:8080/operational-reports-app/redirect/?_flowId=policy-detail-flow&amp;policyId=24782850019&amp;currentProductCd=AAA_SS","DESS107005693")</f>
        <v>DESS107005693</v>
      </c>
      <c r="B141" s="19" t="s">
        <v>28</v>
      </c>
      <c r="C141" s="25">
        <v>42401.169307453703</v>
      </c>
      <c r="D141" s="19" t="s">
        <v>29</v>
      </c>
      <c r="E141" s="19" t="s">
        <v>30</v>
      </c>
      <c r="F141" s="19" t="s">
        <v>30</v>
      </c>
      <c r="G141" s="19" t="s">
        <v>30</v>
      </c>
      <c r="I141" s="18">
        <v>1</v>
      </c>
      <c r="J141" s="18" t="s">
        <v>31</v>
      </c>
      <c r="O141" s="26">
        <v>42447</v>
      </c>
      <c r="P141" s="24">
        <v>363</v>
      </c>
      <c r="Q141" s="27">
        <v>42812</v>
      </c>
      <c r="R141" s="28">
        <v>42476.194481481478</v>
      </c>
      <c r="S141" s="19" t="s">
        <v>39</v>
      </c>
      <c r="T141" s="20" t="s">
        <v>33</v>
      </c>
      <c r="U141" s="21" t="s">
        <v>34</v>
      </c>
      <c r="V141" s="21" t="s">
        <v>35</v>
      </c>
      <c r="W141" s="21" t="s">
        <v>36</v>
      </c>
      <c r="X141" s="21" t="s">
        <v>66</v>
      </c>
    </row>
    <row r="142" spans="1:24" x14ac:dyDescent="0.25">
      <c r="A142" t="str">
        <f>HYPERLINK("http://localhost:8080/operational-reports-app/redirect/?_flowId=policy-detail-flow&amp;policyId=24803456801&amp;currentProductCd=AAA_SS","MDSS107007197")</f>
        <v>MDSS107007197</v>
      </c>
      <c r="B142" s="19" t="s">
        <v>28</v>
      </c>
      <c r="C142" s="25">
        <v>42452.319283067132</v>
      </c>
      <c r="D142" s="19" t="s">
        <v>29</v>
      </c>
      <c r="E142" s="19" t="s">
        <v>30</v>
      </c>
      <c r="F142" s="19" t="s">
        <v>30</v>
      </c>
      <c r="G142" s="19" t="s">
        <v>30</v>
      </c>
      <c r="I142" s="18">
        <v>0</v>
      </c>
      <c r="J142" s="18" t="s">
        <v>31</v>
      </c>
      <c r="K142" s="15" t="s">
        <v>47</v>
      </c>
      <c r="O142" s="26">
        <v>42152</v>
      </c>
      <c r="P142" s="24">
        <v>69</v>
      </c>
      <c r="Q142" s="27">
        <v>42518</v>
      </c>
      <c r="R142" s="28">
        <v>42476.194481481478</v>
      </c>
      <c r="S142" s="19" t="s">
        <v>56</v>
      </c>
      <c r="T142" s="20" t="s">
        <v>33</v>
      </c>
      <c r="U142" s="21" t="s">
        <v>34</v>
      </c>
      <c r="V142" s="21" t="s">
        <v>35</v>
      </c>
      <c r="W142" s="21" t="s">
        <v>36</v>
      </c>
      <c r="X142" s="21" t="s">
        <v>98</v>
      </c>
    </row>
    <row r="143" spans="1:24" x14ac:dyDescent="0.25">
      <c r="A143" t="str">
        <f>HYPERLINK("http://localhost:8080/operational-reports-app/redirect/?_flowId=policy-detail-flow&amp;policyId=24803456757&amp;currentProductCd=AAA_SS","DESS107007175")</f>
        <v>DESS107007175</v>
      </c>
      <c r="B143" s="19" t="s">
        <v>28</v>
      </c>
      <c r="C143" s="25">
        <v>42452.319106828705</v>
      </c>
      <c r="D143" s="19" t="s">
        <v>29</v>
      </c>
      <c r="E143" s="19" t="s">
        <v>30</v>
      </c>
      <c r="F143" s="19" t="s">
        <v>30</v>
      </c>
      <c r="G143" s="19" t="s">
        <v>30</v>
      </c>
      <c r="I143" s="18">
        <v>0</v>
      </c>
      <c r="J143" s="18" t="s">
        <v>31</v>
      </c>
      <c r="K143" s="15" t="s">
        <v>38</v>
      </c>
      <c r="O143" s="26">
        <v>42137</v>
      </c>
      <c r="P143" s="24">
        <v>54</v>
      </c>
      <c r="Q143" s="27">
        <v>42503</v>
      </c>
      <c r="R143" s="28">
        <v>42476.194481481478</v>
      </c>
      <c r="S143" s="19" t="s">
        <v>39</v>
      </c>
      <c r="T143" s="20" t="s">
        <v>33</v>
      </c>
      <c r="U143" s="21" t="s">
        <v>34</v>
      </c>
      <c r="V143" s="21" t="s">
        <v>35</v>
      </c>
      <c r="W143" s="21" t="s">
        <v>36</v>
      </c>
      <c r="X143" s="21" t="s">
        <v>55</v>
      </c>
    </row>
    <row r="144" spans="1:24" x14ac:dyDescent="0.25">
      <c r="A144" t="str">
        <f>HYPERLINK("http://localhost:8080/operational-reports-app/redirect/?_flowId=policy-detail-flow&amp;policyId=24803456823&amp;currentProductCd=AAA_SS","NJSS107007208")</f>
        <v>NJSS107007208</v>
      </c>
      <c r="B144" s="19" t="s">
        <v>28</v>
      </c>
      <c r="C144" s="25">
        <v>42452.319359560184</v>
      </c>
      <c r="D144" s="19" t="s">
        <v>29</v>
      </c>
      <c r="E144" s="19" t="s">
        <v>30</v>
      </c>
      <c r="F144" s="19" t="s">
        <v>30</v>
      </c>
      <c r="G144" s="19" t="s">
        <v>30</v>
      </c>
      <c r="I144" s="18">
        <v>0</v>
      </c>
      <c r="J144" s="18" t="s">
        <v>31</v>
      </c>
      <c r="K144" s="15" t="s">
        <v>38</v>
      </c>
      <c r="O144" s="26">
        <v>42137</v>
      </c>
      <c r="P144" s="24">
        <v>54</v>
      </c>
      <c r="Q144" s="27">
        <v>42503</v>
      </c>
      <c r="R144" s="28">
        <v>42476.194481481478</v>
      </c>
      <c r="S144" s="19" t="s">
        <v>58</v>
      </c>
      <c r="T144" s="20" t="s">
        <v>33</v>
      </c>
      <c r="U144" s="21" t="s">
        <v>79</v>
      </c>
      <c r="V144" s="21" t="s">
        <v>80</v>
      </c>
      <c r="W144" s="21" t="s">
        <v>81</v>
      </c>
      <c r="X144" s="21" t="s">
        <v>84</v>
      </c>
    </row>
    <row r="145" spans="1:24" x14ac:dyDescent="0.25">
      <c r="A145" t="str">
        <f>HYPERLINK("http://localhost:8080/operational-reports-app/redirect/?_flowId=policy-detail-flow&amp;policyId=24797137091&amp;currentProductCd=AAA_HO_CA","CAH4105000084")</f>
        <v>CAH4105000084</v>
      </c>
      <c r="B145" s="19" t="s">
        <v>49</v>
      </c>
      <c r="C145" s="25">
        <v>42452.974622118054</v>
      </c>
      <c r="D145" s="19" t="s">
        <v>50</v>
      </c>
      <c r="E145" s="19" t="s">
        <v>30</v>
      </c>
      <c r="F145" s="19" t="s">
        <v>30</v>
      </c>
      <c r="G145" s="19" t="s">
        <v>30</v>
      </c>
      <c r="I145" s="18">
        <v>0</v>
      </c>
      <c r="J145" s="18" t="s">
        <v>31</v>
      </c>
      <c r="K145" s="15" t="s">
        <v>38</v>
      </c>
      <c r="O145" s="26">
        <v>42141</v>
      </c>
      <c r="P145" s="24">
        <v>58</v>
      </c>
      <c r="Q145" s="27">
        <v>42507</v>
      </c>
      <c r="R145" s="28">
        <v>42476.194481481478</v>
      </c>
      <c r="S145" s="19" t="s">
        <v>51</v>
      </c>
      <c r="T145" s="20" t="s">
        <v>52</v>
      </c>
      <c r="U145" s="21" t="s">
        <v>34</v>
      </c>
      <c r="V145" s="21" t="s">
        <v>53</v>
      </c>
      <c r="W145" s="21" t="s">
        <v>36</v>
      </c>
      <c r="X145" s="21" t="s">
        <v>54</v>
      </c>
    </row>
    <row r="146" spans="1:24" x14ac:dyDescent="0.25">
      <c r="A146" t="str">
        <f>HYPERLINK("http://localhost:8080/operational-reports-app/redirect/?_flowId=policy-detail-flow&amp;policyId=24797137439&amp;currentProductCd=AAA_SS","MDSS107006615")</f>
        <v>MDSS107006615</v>
      </c>
      <c r="B146" s="19" t="s">
        <v>28</v>
      </c>
      <c r="C146" s="25">
        <v>42458.580739803241</v>
      </c>
      <c r="D146" s="19" t="s">
        <v>29</v>
      </c>
      <c r="E146" s="19" t="s">
        <v>30</v>
      </c>
      <c r="F146" s="19" t="s">
        <v>30</v>
      </c>
      <c r="G146" s="19" t="s">
        <v>30</v>
      </c>
      <c r="I146" s="18">
        <v>0</v>
      </c>
      <c r="J146" s="18" t="s">
        <v>31</v>
      </c>
      <c r="K146" s="15" t="s">
        <v>47</v>
      </c>
      <c r="O146" s="26">
        <v>42137</v>
      </c>
      <c r="P146" s="24">
        <v>54</v>
      </c>
      <c r="Q146" s="27">
        <v>42503</v>
      </c>
      <c r="R146" s="28">
        <v>42476.194481481478</v>
      </c>
      <c r="S146" s="19" t="s">
        <v>56</v>
      </c>
      <c r="T146" s="20" t="s">
        <v>33</v>
      </c>
      <c r="U146" s="21" t="s">
        <v>34</v>
      </c>
      <c r="V146" s="21" t="s">
        <v>35</v>
      </c>
      <c r="W146" s="21" t="s">
        <v>36</v>
      </c>
      <c r="X146" s="21" t="s">
        <v>67</v>
      </c>
    </row>
    <row r="147" spans="1:24" x14ac:dyDescent="0.25">
      <c r="A147" t="str">
        <f>HYPERLINK("http://localhost:8080/operational-reports-app/redirect/?_flowId=policy-detail-flow&amp;policyId=24803456765&amp;currentProductCd=AAA_SS","PASS107007179")</f>
        <v>PASS107007179</v>
      </c>
      <c r="B147" s="19" t="s">
        <v>28</v>
      </c>
      <c r="C147" s="25">
        <v>42452.319135879632</v>
      </c>
      <c r="D147" s="19" t="s">
        <v>29</v>
      </c>
      <c r="E147" s="19" t="s">
        <v>30</v>
      </c>
      <c r="F147" s="19" t="s">
        <v>30</v>
      </c>
      <c r="G147" s="19" t="s">
        <v>30</v>
      </c>
      <c r="I147" s="18">
        <v>0</v>
      </c>
      <c r="J147" s="18" t="s">
        <v>31</v>
      </c>
      <c r="K147" s="15" t="s">
        <v>38</v>
      </c>
      <c r="O147" s="26">
        <v>42137</v>
      </c>
      <c r="P147" s="24">
        <v>54</v>
      </c>
      <c r="Q147" s="27">
        <v>42503</v>
      </c>
      <c r="R147" s="28">
        <v>42476.194481481478</v>
      </c>
      <c r="S147" s="19" t="s">
        <v>32</v>
      </c>
      <c r="T147" s="20" t="s">
        <v>33</v>
      </c>
      <c r="U147" s="21" t="s">
        <v>34</v>
      </c>
      <c r="V147" s="21" t="s">
        <v>35</v>
      </c>
      <c r="W147" s="21" t="s">
        <v>36</v>
      </c>
      <c r="X147" s="21" t="s">
        <v>99</v>
      </c>
    </row>
    <row r="148" spans="1:24" x14ac:dyDescent="0.25">
      <c r="A148" t="str">
        <f>HYPERLINK("http://localhost:8080/operational-reports-app/redirect/?_flowId=policy-detail-flow&amp;policyId=24797137407&amp;currentProductCd=AAA_SS","MDSS107006599")</f>
        <v>MDSS107006599</v>
      </c>
      <c r="B148" s="19" t="s">
        <v>28</v>
      </c>
      <c r="C148" s="25">
        <v>42458.476485613428</v>
      </c>
      <c r="D148" s="19" t="s">
        <v>29</v>
      </c>
      <c r="E148" s="19" t="s">
        <v>30</v>
      </c>
      <c r="F148" s="19" t="s">
        <v>30</v>
      </c>
      <c r="G148" s="19" t="s">
        <v>30</v>
      </c>
      <c r="I148" s="18">
        <v>0</v>
      </c>
      <c r="J148" s="18" t="s">
        <v>31</v>
      </c>
      <c r="K148" s="15" t="s">
        <v>47</v>
      </c>
      <c r="O148" s="26">
        <v>42137</v>
      </c>
      <c r="P148" s="24">
        <v>54</v>
      </c>
      <c r="Q148" s="27">
        <v>42503</v>
      </c>
      <c r="R148" s="28">
        <v>42476.194481481478</v>
      </c>
      <c r="S148" s="19" t="s">
        <v>56</v>
      </c>
      <c r="T148" s="20" t="s">
        <v>33</v>
      </c>
      <c r="U148" s="21" t="s">
        <v>34</v>
      </c>
      <c r="V148" s="21" t="s">
        <v>35</v>
      </c>
      <c r="W148" s="21" t="s">
        <v>36</v>
      </c>
      <c r="X148" s="21" t="s">
        <v>68</v>
      </c>
    </row>
    <row r="149" spans="1:24" x14ac:dyDescent="0.25">
      <c r="A149" t="str">
        <f>HYPERLINK("http://localhost:8080/operational-reports-app/redirect/?_flowId=policy-detail-flow&amp;policyId=24803456753&amp;currentProductCd=AAA_SS","VASS107007173")</f>
        <v>VASS107007173</v>
      </c>
      <c r="B149" s="19" t="s">
        <v>28</v>
      </c>
      <c r="C149" s="25">
        <v>42452.319094062499</v>
      </c>
      <c r="D149" s="19" t="s">
        <v>29</v>
      </c>
      <c r="E149" s="19" t="s">
        <v>30</v>
      </c>
      <c r="F149" s="19" t="s">
        <v>30</v>
      </c>
      <c r="G149" s="19" t="s">
        <v>30</v>
      </c>
      <c r="I149" s="18">
        <v>0</v>
      </c>
      <c r="J149" s="18" t="s">
        <v>31</v>
      </c>
      <c r="K149" s="15" t="s">
        <v>47</v>
      </c>
      <c r="O149" s="26">
        <v>42138</v>
      </c>
      <c r="P149" s="24">
        <v>55</v>
      </c>
      <c r="Q149" s="27">
        <v>42504</v>
      </c>
      <c r="R149" s="28">
        <v>42476.194481481478</v>
      </c>
      <c r="S149" s="19" t="s">
        <v>48</v>
      </c>
      <c r="T149" s="20" t="s">
        <v>33</v>
      </c>
      <c r="U149" s="21" t="s">
        <v>34</v>
      </c>
      <c r="V149" s="21" t="s">
        <v>35</v>
      </c>
      <c r="W149" s="21" t="s">
        <v>36</v>
      </c>
      <c r="X149" s="21" t="s">
        <v>83</v>
      </c>
    </row>
    <row r="150" spans="1:24" x14ac:dyDescent="0.25">
      <c r="A150" t="str">
        <f>HYPERLINK("http://localhost:8080/operational-reports-app/redirect/?_flowId=policy-detail-flow&amp;policyId=24782850008&amp;currentProductCd=AAA_SS","PASS107005721")</f>
        <v>PASS107005721</v>
      </c>
      <c r="B150" s="19" t="s">
        <v>28</v>
      </c>
      <c r="C150" s="25">
        <v>42402.29145193287</v>
      </c>
      <c r="D150" s="19" t="s">
        <v>29</v>
      </c>
      <c r="E150" s="19" t="s">
        <v>30</v>
      </c>
      <c r="F150" s="19" t="s">
        <v>30</v>
      </c>
      <c r="G150" s="19" t="s">
        <v>30</v>
      </c>
      <c r="I150" s="18">
        <v>1</v>
      </c>
      <c r="J150" s="18" t="s">
        <v>31</v>
      </c>
      <c r="O150" s="26">
        <v>42446</v>
      </c>
      <c r="P150" s="24">
        <v>362</v>
      </c>
      <c r="Q150" s="27">
        <v>42811</v>
      </c>
      <c r="R150" s="28">
        <v>42476.194481481478</v>
      </c>
      <c r="S150" s="19" t="s">
        <v>32</v>
      </c>
      <c r="T150" s="20" t="s">
        <v>33</v>
      </c>
      <c r="U150" s="21" t="s">
        <v>34</v>
      </c>
      <c r="V150" s="21" t="s">
        <v>73</v>
      </c>
      <c r="W150" s="21" t="s">
        <v>36</v>
      </c>
      <c r="X150" s="21" t="s">
        <v>74</v>
      </c>
    </row>
    <row r="151" spans="1:24" x14ac:dyDescent="0.25">
      <c r="A151" t="str">
        <f>HYPERLINK("http://localhost:8080/operational-reports-app/redirect/?_flowId=policy-detail-flow&amp;policyId=24782697006&amp;currentProductCd=AAA_SS","DESS107005698")</f>
        <v>DESS107005698</v>
      </c>
      <c r="B151" s="19" t="s">
        <v>28</v>
      </c>
      <c r="C151" s="25">
        <v>42401.169358611114</v>
      </c>
      <c r="D151" s="19" t="s">
        <v>29</v>
      </c>
      <c r="E151" s="19" t="s">
        <v>30</v>
      </c>
      <c r="F151" s="19" t="s">
        <v>30</v>
      </c>
      <c r="G151" s="19" t="s">
        <v>30</v>
      </c>
      <c r="I151" s="18">
        <v>1</v>
      </c>
      <c r="J151" s="18" t="s">
        <v>31</v>
      </c>
      <c r="O151" s="26">
        <v>42446</v>
      </c>
      <c r="P151" s="24">
        <v>362</v>
      </c>
      <c r="Q151" s="27">
        <v>42811</v>
      </c>
      <c r="R151" s="28">
        <v>42476.194481481478</v>
      </c>
      <c r="S151" s="19" t="s">
        <v>39</v>
      </c>
      <c r="T151" s="20" t="s">
        <v>33</v>
      </c>
      <c r="U151" s="21" t="s">
        <v>34</v>
      </c>
      <c r="V151" s="21" t="s">
        <v>35</v>
      </c>
      <c r="W151" s="21" t="s">
        <v>36</v>
      </c>
      <c r="X151" s="21" t="s">
        <v>62</v>
      </c>
    </row>
    <row r="152" spans="1:24" x14ac:dyDescent="0.25">
      <c r="A152" t="str">
        <f>HYPERLINK("http://localhost:8080/operational-reports-app/redirect/?_flowId=policy-detail-flow&amp;policyId=24782697090&amp;currentProductCd=AAA_SS","DESS107005685")</f>
        <v>DESS107005685</v>
      </c>
      <c r="B152" s="19" t="s">
        <v>28</v>
      </c>
      <c r="C152" s="25">
        <v>42401.169172442133</v>
      </c>
      <c r="D152" s="19" t="s">
        <v>29</v>
      </c>
      <c r="E152" s="19" t="s">
        <v>30</v>
      </c>
      <c r="F152" s="19" t="s">
        <v>30</v>
      </c>
      <c r="G152" s="19" t="s">
        <v>30</v>
      </c>
      <c r="I152" s="18">
        <v>1</v>
      </c>
      <c r="J152" s="18" t="s">
        <v>31</v>
      </c>
      <c r="O152" s="26">
        <v>42447</v>
      </c>
      <c r="P152" s="24">
        <v>363</v>
      </c>
      <c r="Q152" s="27">
        <v>42812</v>
      </c>
      <c r="R152" s="28">
        <v>42476.194481481478</v>
      </c>
      <c r="S152" s="19" t="s">
        <v>39</v>
      </c>
      <c r="T152" s="20" t="s">
        <v>33</v>
      </c>
      <c r="U152" s="21" t="s">
        <v>34</v>
      </c>
      <c r="V152" s="21" t="s">
        <v>35</v>
      </c>
      <c r="W152" s="21" t="s">
        <v>36</v>
      </c>
      <c r="X152" s="21" t="s">
        <v>62</v>
      </c>
    </row>
    <row r="153" spans="1:24" x14ac:dyDescent="0.25">
      <c r="A153" t="str">
        <f>HYPERLINK("http://localhost:8080/operational-reports-app/redirect/?_flowId=policy-detail-flow&amp;policyId=24803456233&amp;currentProductCd=AAA_HO_CA","CAH6105000182")</f>
        <v>CAH6105000182</v>
      </c>
      <c r="B153" s="19" t="s">
        <v>49</v>
      </c>
      <c r="C153" s="25">
        <v>42451.977303113425</v>
      </c>
      <c r="D153" s="19" t="s">
        <v>50</v>
      </c>
      <c r="E153" s="19" t="s">
        <v>30</v>
      </c>
      <c r="F153" s="19" t="s">
        <v>30</v>
      </c>
      <c r="G153" s="19" t="s">
        <v>30</v>
      </c>
      <c r="I153" s="18">
        <v>0</v>
      </c>
      <c r="J153" s="18" t="s">
        <v>31</v>
      </c>
      <c r="K153" s="15" t="s">
        <v>38</v>
      </c>
      <c r="O153" s="26">
        <v>42140</v>
      </c>
      <c r="P153" s="24">
        <v>57</v>
      </c>
      <c r="Q153" s="27">
        <v>42506</v>
      </c>
      <c r="R153" s="28">
        <v>42476.194481481478</v>
      </c>
      <c r="S153" s="19" t="s">
        <v>51</v>
      </c>
      <c r="T153" s="20" t="s">
        <v>52</v>
      </c>
      <c r="U153" s="21" t="s">
        <v>34</v>
      </c>
      <c r="V153" s="21" t="s">
        <v>53</v>
      </c>
      <c r="W153" s="21" t="s">
        <v>36</v>
      </c>
      <c r="X153" s="21" t="s">
        <v>54</v>
      </c>
    </row>
    <row r="154" spans="1:24" x14ac:dyDescent="0.25">
      <c r="A154" t="str">
        <f>HYPERLINK("http://localhost:8080/operational-reports-app/redirect/?_flowId=policy-detail-flow&amp;policyId=24803456789&amp;currentProductCd=AAA_SS","PASS107007191")</f>
        <v>PASS107007191</v>
      </c>
      <c r="B154" s="19" t="s">
        <v>28</v>
      </c>
      <c r="C154" s="25">
        <v>42452.319222893515</v>
      </c>
      <c r="D154" s="19" t="s">
        <v>29</v>
      </c>
      <c r="E154" s="19" t="s">
        <v>30</v>
      </c>
      <c r="F154" s="19" t="s">
        <v>30</v>
      </c>
      <c r="G154" s="19" t="s">
        <v>30</v>
      </c>
      <c r="I154" s="18">
        <v>0</v>
      </c>
      <c r="J154" s="18" t="s">
        <v>31</v>
      </c>
      <c r="K154" s="15" t="s">
        <v>38</v>
      </c>
      <c r="O154" s="26">
        <v>42137</v>
      </c>
      <c r="P154" s="24">
        <v>54</v>
      </c>
      <c r="Q154" s="27">
        <v>42503</v>
      </c>
      <c r="R154" s="28">
        <v>42476.194481481478</v>
      </c>
      <c r="S154" s="19" t="s">
        <v>32</v>
      </c>
      <c r="T154" s="20" t="s">
        <v>33</v>
      </c>
      <c r="U154" s="21" t="s">
        <v>79</v>
      </c>
      <c r="V154" s="21" t="s">
        <v>80</v>
      </c>
      <c r="W154" s="21" t="s">
        <v>81</v>
      </c>
      <c r="X154" s="21" t="s">
        <v>84</v>
      </c>
    </row>
    <row r="155" spans="1:24" x14ac:dyDescent="0.25">
      <c r="A155" t="str">
        <f>HYPERLINK("http://localhost:8080/operational-reports-app/redirect/?_flowId=policy-detail-flow&amp;policyId=24782946003&amp;currentProductCd=AAA_SS","NJSS107005734")</f>
        <v>NJSS107005734</v>
      </c>
      <c r="B155" s="19" t="s">
        <v>28</v>
      </c>
      <c r="C155" s="25">
        <v>42402.29158946759</v>
      </c>
      <c r="D155" s="19" t="s">
        <v>29</v>
      </c>
      <c r="E155" s="19" t="s">
        <v>30</v>
      </c>
      <c r="F155" s="19" t="s">
        <v>30</v>
      </c>
      <c r="G155" s="19" t="s">
        <v>30</v>
      </c>
      <c r="I155" s="18">
        <v>1</v>
      </c>
      <c r="J155" s="18" t="s">
        <v>31</v>
      </c>
      <c r="O155" s="26">
        <v>42446</v>
      </c>
      <c r="P155" s="24">
        <v>362</v>
      </c>
      <c r="Q155" s="27">
        <v>42811</v>
      </c>
      <c r="R155" s="28">
        <v>42476.194481481478</v>
      </c>
      <c r="S155" s="19" t="s">
        <v>58</v>
      </c>
      <c r="T155" s="20" t="s">
        <v>33</v>
      </c>
      <c r="U155" s="21" t="s">
        <v>34</v>
      </c>
      <c r="V155" s="21" t="s">
        <v>35</v>
      </c>
      <c r="W155" s="21" t="s">
        <v>36</v>
      </c>
      <c r="X155" s="21" t="s">
        <v>62</v>
      </c>
    </row>
    <row r="156" spans="1:24" x14ac:dyDescent="0.25">
      <c r="A156" t="str">
        <f>HYPERLINK("http://localhost:8080/operational-reports-app/redirect/?_flowId=policy-detail-flow&amp;policyId=24797137106&amp;currentProductCd=AAA_HO_CA","CAH6105000090")</f>
        <v>CAH6105000090</v>
      </c>
      <c r="B156" s="19" t="s">
        <v>49</v>
      </c>
      <c r="C156" s="25">
        <v>42452.974793275462</v>
      </c>
      <c r="D156" s="19" t="s">
        <v>50</v>
      </c>
      <c r="E156" s="19" t="s">
        <v>30</v>
      </c>
      <c r="F156" s="19" t="s">
        <v>30</v>
      </c>
      <c r="G156" s="19" t="s">
        <v>30</v>
      </c>
      <c r="I156" s="18">
        <v>0</v>
      </c>
      <c r="J156" s="18" t="s">
        <v>31</v>
      </c>
      <c r="K156" s="15" t="s">
        <v>65</v>
      </c>
      <c r="O156" s="26">
        <v>42141</v>
      </c>
      <c r="P156" s="24">
        <v>58</v>
      </c>
      <c r="Q156" s="27">
        <v>42507</v>
      </c>
      <c r="R156" s="28">
        <v>42476.194481481478</v>
      </c>
      <c r="S156" s="19" t="s">
        <v>51</v>
      </c>
      <c r="T156" s="20" t="s">
        <v>52</v>
      </c>
      <c r="U156" s="21" t="s">
        <v>34</v>
      </c>
      <c r="V156" s="21" t="s">
        <v>53</v>
      </c>
      <c r="W156" s="21" t="s">
        <v>36</v>
      </c>
      <c r="X156" s="21" t="s">
        <v>54</v>
      </c>
    </row>
    <row r="157" spans="1:24" x14ac:dyDescent="0.25">
      <c r="A157" t="str">
        <f>HYPERLINK("http://localhost:8080/operational-reports-app/redirect/?_flowId=policy-detail-flow&amp;policyId=24782534004&amp;currentProductCd=AAA_SS","NJSS107005688")</f>
        <v>NJSS107005688</v>
      </c>
      <c r="B157" s="19" t="s">
        <v>28</v>
      </c>
      <c r="C157" s="25">
        <v>42401.169266412035</v>
      </c>
      <c r="D157" s="19" t="s">
        <v>29</v>
      </c>
      <c r="E157" s="19" t="s">
        <v>30</v>
      </c>
      <c r="F157" s="19" t="s">
        <v>30</v>
      </c>
      <c r="G157" s="19" t="s">
        <v>30</v>
      </c>
      <c r="I157" s="18">
        <v>1</v>
      </c>
      <c r="J157" s="18" t="s">
        <v>31</v>
      </c>
      <c r="O157" s="26">
        <v>42446</v>
      </c>
      <c r="P157" s="24">
        <v>362</v>
      </c>
      <c r="Q157" s="27">
        <v>42811</v>
      </c>
      <c r="R157" s="28">
        <v>42476.194481481478</v>
      </c>
      <c r="S157" s="19" t="s">
        <v>58</v>
      </c>
      <c r="T157" s="20" t="s">
        <v>33</v>
      </c>
      <c r="U157" s="21" t="s">
        <v>34</v>
      </c>
      <c r="V157" s="21" t="s">
        <v>35</v>
      </c>
      <c r="W157" s="21" t="s">
        <v>36</v>
      </c>
      <c r="X157" s="21" t="s">
        <v>62</v>
      </c>
    </row>
    <row r="158" spans="1:24" x14ac:dyDescent="0.25">
      <c r="A158" t="str">
        <f>HYPERLINK("http://localhost:8080/operational-reports-app/redirect/?_flowId=policy-detail-flow&amp;policyId=24782850021&amp;currentProductCd=AAA_SS","DESS107005711")</f>
        <v>DESS107005711</v>
      </c>
      <c r="B158" s="19" t="s">
        <v>28</v>
      </c>
      <c r="C158" s="25">
        <v>42401.169488865744</v>
      </c>
      <c r="D158" s="19" t="s">
        <v>29</v>
      </c>
      <c r="E158" s="19" t="s">
        <v>30</v>
      </c>
      <c r="F158" s="19" t="s">
        <v>30</v>
      </c>
      <c r="G158" s="19" t="s">
        <v>30</v>
      </c>
      <c r="I158" s="18">
        <v>1</v>
      </c>
      <c r="J158" s="18" t="s">
        <v>31</v>
      </c>
      <c r="O158" s="26">
        <v>42447</v>
      </c>
      <c r="P158" s="24">
        <v>363</v>
      </c>
      <c r="Q158" s="27">
        <v>42812</v>
      </c>
      <c r="R158" s="28">
        <v>42476.194481481478</v>
      </c>
      <c r="S158" s="19" t="s">
        <v>39</v>
      </c>
      <c r="T158" s="20" t="s">
        <v>33</v>
      </c>
      <c r="U158" s="21" t="s">
        <v>34</v>
      </c>
      <c r="V158" s="21" t="s">
        <v>35</v>
      </c>
      <c r="W158" s="21" t="s">
        <v>36</v>
      </c>
      <c r="X158" s="21" t="s">
        <v>100</v>
      </c>
    </row>
    <row r="159" spans="1:24" x14ac:dyDescent="0.25">
      <c r="A159" t="str">
        <f>HYPERLINK("http://localhost:8080/operational-reports-app/redirect/?_flowId=policy-detail-flow&amp;policyId=24797137331&amp;currentProductCd=AAA_SS","MDSS107006561")</f>
        <v>MDSS107006561</v>
      </c>
      <c r="B159" s="19" t="s">
        <v>28</v>
      </c>
      <c r="C159" s="25">
        <v>42458.475898067132</v>
      </c>
      <c r="D159" s="19" t="s">
        <v>29</v>
      </c>
      <c r="E159" s="19" t="s">
        <v>30</v>
      </c>
      <c r="F159" s="19" t="s">
        <v>30</v>
      </c>
      <c r="G159" s="19" t="s">
        <v>30</v>
      </c>
      <c r="I159" s="18">
        <v>0</v>
      </c>
      <c r="J159" s="18" t="s">
        <v>31</v>
      </c>
      <c r="K159" s="15" t="s">
        <v>47</v>
      </c>
      <c r="O159" s="26">
        <v>42137</v>
      </c>
      <c r="P159" s="24">
        <v>54</v>
      </c>
      <c r="Q159" s="27">
        <v>42503</v>
      </c>
      <c r="R159" s="28">
        <v>42476.194481481478</v>
      </c>
      <c r="S159" s="19" t="s">
        <v>56</v>
      </c>
      <c r="T159" s="20" t="s">
        <v>33</v>
      </c>
      <c r="U159" s="21" t="s">
        <v>34</v>
      </c>
      <c r="V159" s="21" t="s">
        <v>35</v>
      </c>
      <c r="W159" s="21" t="s">
        <v>36</v>
      </c>
      <c r="X159" s="21" t="s">
        <v>67</v>
      </c>
    </row>
    <row r="160" spans="1:24" x14ac:dyDescent="0.25">
      <c r="A160" t="str">
        <f>HYPERLINK("http://localhost:8080/operational-reports-app/redirect/?_flowId=policy-detail-flow&amp;policyId=24782697088&amp;currentProductCd=AAA_SS","PASS107005702")</f>
        <v>PASS107005702</v>
      </c>
      <c r="B160" s="19" t="s">
        <v>28</v>
      </c>
      <c r="C160" s="25">
        <v>42401.169399247687</v>
      </c>
      <c r="D160" s="19" t="s">
        <v>29</v>
      </c>
      <c r="E160" s="19" t="s">
        <v>30</v>
      </c>
      <c r="F160" s="19" t="s">
        <v>30</v>
      </c>
      <c r="G160" s="19" t="s">
        <v>30</v>
      </c>
      <c r="I160" s="18">
        <v>1</v>
      </c>
      <c r="J160" s="18" t="s">
        <v>31</v>
      </c>
      <c r="O160" s="26">
        <v>42446</v>
      </c>
      <c r="P160" s="24">
        <v>362</v>
      </c>
      <c r="Q160" s="27">
        <v>42811</v>
      </c>
      <c r="R160" s="28">
        <v>42476.194481481478</v>
      </c>
      <c r="S160" s="19" t="s">
        <v>32</v>
      </c>
      <c r="T160" s="20" t="s">
        <v>33</v>
      </c>
      <c r="U160" s="21" t="s">
        <v>34</v>
      </c>
      <c r="V160" s="21" t="s">
        <v>41</v>
      </c>
      <c r="W160" s="21" t="s">
        <v>36</v>
      </c>
      <c r="X160" s="21" t="s">
        <v>42</v>
      </c>
    </row>
    <row r="161" spans="1:24" x14ac:dyDescent="0.25">
      <c r="A161" t="str">
        <f>HYPERLINK("http://localhost:8080/operational-reports-app/redirect/?_flowId=policy-detail-flow&amp;policyId=24782697086&amp;currentProductCd=AAA_SS","PASS107005712")</f>
        <v>PASS107005712</v>
      </c>
      <c r="B161" s="19" t="s">
        <v>28</v>
      </c>
      <c r="C161" s="25">
        <v>42401.16949482639</v>
      </c>
      <c r="D161" s="19" t="s">
        <v>29</v>
      </c>
      <c r="E161" s="19" t="s">
        <v>30</v>
      </c>
      <c r="F161" s="19" t="s">
        <v>30</v>
      </c>
      <c r="G161" s="19" t="s">
        <v>30</v>
      </c>
      <c r="I161" s="18">
        <v>1</v>
      </c>
      <c r="J161" s="18" t="s">
        <v>31</v>
      </c>
      <c r="O161" s="26">
        <v>42446</v>
      </c>
      <c r="P161" s="24">
        <v>362</v>
      </c>
      <c r="Q161" s="27">
        <v>42811</v>
      </c>
      <c r="R161" s="28">
        <v>42476.194481481478</v>
      </c>
      <c r="S161" s="19" t="s">
        <v>32</v>
      </c>
      <c r="T161" s="20" t="s">
        <v>33</v>
      </c>
      <c r="U161" s="21" t="s">
        <v>34</v>
      </c>
      <c r="V161" s="21" t="s">
        <v>35</v>
      </c>
      <c r="W161" s="21" t="s">
        <v>36</v>
      </c>
      <c r="X161" s="21" t="s">
        <v>62</v>
      </c>
    </row>
    <row r="162" spans="1:24" x14ac:dyDescent="0.25">
      <c r="A162" t="str">
        <f>HYPERLINK("http://localhost:8080/operational-reports-app/redirect/?_flowId=policy-detail-flow&amp;policyId=24803456836&amp;currentProductCd=AAA_SS","NJSS107007215")</f>
        <v>NJSS107007215</v>
      </c>
      <c r="B162" s="19" t="s">
        <v>28</v>
      </c>
      <c r="C162" s="25">
        <v>42452.319408020834</v>
      </c>
      <c r="D162" s="19" t="s">
        <v>29</v>
      </c>
      <c r="E162" s="19" t="s">
        <v>30</v>
      </c>
      <c r="F162" s="19" t="s">
        <v>30</v>
      </c>
      <c r="G162" s="19" t="s">
        <v>30</v>
      </c>
      <c r="I162" s="18">
        <v>0</v>
      </c>
      <c r="J162" s="18" t="s">
        <v>31</v>
      </c>
      <c r="K162" s="15" t="s">
        <v>38</v>
      </c>
      <c r="O162" s="26">
        <v>42137</v>
      </c>
      <c r="P162" s="24">
        <v>54</v>
      </c>
      <c r="Q162" s="27">
        <v>42503</v>
      </c>
      <c r="R162" s="28">
        <v>42476.194481481478</v>
      </c>
      <c r="S162" s="19" t="s">
        <v>58</v>
      </c>
      <c r="T162" s="20" t="s">
        <v>33</v>
      </c>
      <c r="U162" s="21" t="s">
        <v>34</v>
      </c>
      <c r="V162" s="21" t="s">
        <v>91</v>
      </c>
      <c r="W162" s="21" t="s">
        <v>36</v>
      </c>
      <c r="X162" s="21" t="s">
        <v>92</v>
      </c>
    </row>
    <row r="163" spans="1:24" x14ac:dyDescent="0.25">
      <c r="A163" t="str">
        <f>HYPERLINK("http://localhost:8080/operational-reports-app/redirect/?_flowId=policy-detail-flow&amp;policyId=24803456220&amp;currentProductCd=AAA_HO_CA","CAH4105000177")</f>
        <v>CAH4105000177</v>
      </c>
      <c r="B163" s="19" t="s">
        <v>49</v>
      </c>
      <c r="C163" s="25">
        <v>42451.977246840281</v>
      </c>
      <c r="D163" s="19" t="s">
        <v>50</v>
      </c>
      <c r="E163" s="19" t="s">
        <v>30</v>
      </c>
      <c r="F163" s="19" t="s">
        <v>30</v>
      </c>
      <c r="G163" s="19" t="s">
        <v>30</v>
      </c>
      <c r="I163" s="18">
        <v>0</v>
      </c>
      <c r="J163" s="18" t="s">
        <v>31</v>
      </c>
      <c r="K163" s="15" t="s">
        <v>65</v>
      </c>
      <c r="O163" s="26">
        <v>42140</v>
      </c>
      <c r="P163" s="24">
        <v>57</v>
      </c>
      <c r="Q163" s="27">
        <v>42506</v>
      </c>
      <c r="R163" s="28">
        <v>42476.194481481478</v>
      </c>
      <c r="S163" s="19" t="s">
        <v>51</v>
      </c>
      <c r="T163" s="20" t="s">
        <v>52</v>
      </c>
      <c r="U163" s="21" t="s">
        <v>34</v>
      </c>
      <c r="V163" s="21" t="s">
        <v>53</v>
      </c>
      <c r="W163" s="21" t="s">
        <v>36</v>
      </c>
      <c r="X163" s="21" t="s">
        <v>54</v>
      </c>
    </row>
    <row r="164" spans="1:24" x14ac:dyDescent="0.25">
      <c r="A164" t="str">
        <f>HYPERLINK("http://localhost:8080/operational-reports-app/redirect/?_flowId=policy-detail-flow&amp;policyId=24801447165&amp;currentProductCd=AAA_HO_CA","CAH4105000149")</f>
        <v>CAH4105000149</v>
      </c>
      <c r="B164" s="19" t="s">
        <v>49</v>
      </c>
      <c r="C164" s="25">
        <v>42452.156952187499</v>
      </c>
      <c r="D164" s="19" t="s">
        <v>50</v>
      </c>
      <c r="E164" s="19" t="s">
        <v>30</v>
      </c>
      <c r="F164" s="19" t="s">
        <v>30</v>
      </c>
      <c r="G164" s="19" t="s">
        <v>30</v>
      </c>
      <c r="I164" s="18">
        <v>0</v>
      </c>
      <c r="J164" s="18" t="s">
        <v>31</v>
      </c>
      <c r="K164" s="15" t="s">
        <v>38</v>
      </c>
      <c r="O164" s="26">
        <v>42141</v>
      </c>
      <c r="P164" s="24">
        <v>58</v>
      </c>
      <c r="Q164" s="27">
        <v>42507</v>
      </c>
      <c r="R164" s="28">
        <v>42476.194481481478</v>
      </c>
      <c r="S164" s="19" t="s">
        <v>51</v>
      </c>
      <c r="T164" s="20" t="s">
        <v>52</v>
      </c>
      <c r="U164" s="21" t="s">
        <v>34</v>
      </c>
      <c r="V164" s="21" t="s">
        <v>53</v>
      </c>
      <c r="W164" s="21" t="s">
        <v>36</v>
      </c>
      <c r="X164" s="21" t="s">
        <v>54</v>
      </c>
    </row>
    <row r="165" spans="1:24" x14ac:dyDescent="0.25">
      <c r="A165" t="str">
        <f>HYPERLINK("http://localhost:8080/operational-reports-app/redirect/?_flowId=policy-detail-flow&amp;policyId=24803456966&amp;currentProductCd=AAA_SS","NJSS107007280")</f>
        <v>NJSS107007280</v>
      </c>
      <c r="B165" s="19" t="s">
        <v>28</v>
      </c>
      <c r="C165" s="25">
        <v>42454.381228472223</v>
      </c>
      <c r="D165" s="19" t="s">
        <v>29</v>
      </c>
      <c r="E165" s="19" t="s">
        <v>30</v>
      </c>
      <c r="F165" s="19" t="s">
        <v>30</v>
      </c>
      <c r="G165" s="19" t="s">
        <v>30</v>
      </c>
      <c r="I165" s="18">
        <v>0</v>
      </c>
      <c r="J165" s="18" t="s">
        <v>31</v>
      </c>
      <c r="K165" s="15" t="s">
        <v>47</v>
      </c>
      <c r="O165" s="26">
        <v>42133</v>
      </c>
      <c r="P165" s="24">
        <v>50</v>
      </c>
      <c r="Q165" s="27">
        <v>42499</v>
      </c>
      <c r="R165" s="28">
        <v>42476.194481481478</v>
      </c>
      <c r="S165" s="19" t="s">
        <v>58</v>
      </c>
      <c r="T165" s="20" t="s">
        <v>33</v>
      </c>
      <c r="U165" s="21" t="s">
        <v>34</v>
      </c>
      <c r="V165" s="21" t="s">
        <v>69</v>
      </c>
      <c r="W165" s="21" t="s">
        <v>36</v>
      </c>
      <c r="X165" s="21" t="s">
        <v>70</v>
      </c>
    </row>
    <row r="166" spans="1:24" x14ac:dyDescent="0.25">
      <c r="A166" t="str">
        <f>HYPERLINK("http://localhost:8080/operational-reports-app/redirect/?_flowId=policy-detail-flow&amp;policyId=24803456934&amp;currentProductCd=AAA_SS","MDSS107007264")</f>
        <v>MDSS107007264</v>
      </c>
      <c r="B166" s="19" t="s">
        <v>28</v>
      </c>
      <c r="C166" s="25">
        <v>42454.253397199071</v>
      </c>
      <c r="D166" s="19" t="s">
        <v>29</v>
      </c>
      <c r="E166" s="19" t="s">
        <v>30</v>
      </c>
      <c r="F166" s="19" t="s">
        <v>30</v>
      </c>
      <c r="G166" s="19" t="s">
        <v>30</v>
      </c>
      <c r="I166" s="18">
        <v>0</v>
      </c>
      <c r="J166" s="18" t="s">
        <v>31</v>
      </c>
      <c r="K166" s="15" t="s">
        <v>47</v>
      </c>
      <c r="O166" s="26">
        <v>42137</v>
      </c>
      <c r="P166" s="24">
        <v>54</v>
      </c>
      <c r="Q166" s="27">
        <v>42503</v>
      </c>
      <c r="R166" s="28">
        <v>42476.194481481478</v>
      </c>
      <c r="S166" s="19" t="s">
        <v>56</v>
      </c>
      <c r="T166" s="20" t="s">
        <v>33</v>
      </c>
      <c r="U166" s="21" t="s">
        <v>34</v>
      </c>
      <c r="V166" s="21" t="s">
        <v>35</v>
      </c>
      <c r="W166" s="21" t="s">
        <v>36</v>
      </c>
      <c r="X166" s="21" t="s">
        <v>68</v>
      </c>
    </row>
    <row r="167" spans="1:24" x14ac:dyDescent="0.25">
      <c r="A167" t="str">
        <f>HYPERLINK("http://localhost:8080/operational-reports-app/redirect/?_flowId=policy-detail-flow&amp;policyId=24797137257&amp;currentProductCd=AAA_SS","MDSS107006524")</f>
        <v>MDSS107006524</v>
      </c>
      <c r="B167" s="19" t="s">
        <v>28</v>
      </c>
      <c r="C167" s="25">
        <v>42455.655540057873</v>
      </c>
      <c r="D167" s="19" t="s">
        <v>29</v>
      </c>
      <c r="E167" s="19" t="s">
        <v>30</v>
      </c>
      <c r="F167" s="19" t="s">
        <v>30</v>
      </c>
      <c r="G167" s="19" t="s">
        <v>30</v>
      </c>
      <c r="I167" s="18">
        <v>0</v>
      </c>
      <c r="J167" s="18" t="s">
        <v>31</v>
      </c>
      <c r="K167" s="15" t="s">
        <v>47</v>
      </c>
      <c r="O167" s="26">
        <v>42139</v>
      </c>
      <c r="P167" s="24">
        <v>56</v>
      </c>
      <c r="Q167" s="27">
        <v>42505</v>
      </c>
      <c r="R167" s="28">
        <v>42476.194481481478</v>
      </c>
      <c r="S167" s="19" t="s">
        <v>56</v>
      </c>
      <c r="T167" s="20" t="s">
        <v>33</v>
      </c>
      <c r="U167" s="21" t="s">
        <v>34</v>
      </c>
      <c r="V167" s="21" t="s">
        <v>35</v>
      </c>
      <c r="W167" s="21" t="s">
        <v>36</v>
      </c>
      <c r="X167" s="21" t="s">
        <v>57</v>
      </c>
    </row>
    <row r="168" spans="1:24" x14ac:dyDescent="0.25">
      <c r="A168" t="str">
        <f>HYPERLINK("http://localhost:8080/operational-reports-app/redirect/?_flowId=policy-detail-flow&amp;policyId=24803456828&amp;currentProductCd=AAA_SS","DESS107007211")</f>
        <v>DESS107007211</v>
      </c>
      <c r="B168" s="19" t="s">
        <v>28</v>
      </c>
      <c r="C168" s="25">
        <v>42452.319380081019</v>
      </c>
      <c r="D168" s="19" t="s">
        <v>29</v>
      </c>
      <c r="E168" s="19" t="s">
        <v>30</v>
      </c>
      <c r="F168" s="19" t="s">
        <v>30</v>
      </c>
      <c r="G168" s="19" t="s">
        <v>30</v>
      </c>
      <c r="I168" s="18">
        <v>0</v>
      </c>
      <c r="J168" s="18" t="s">
        <v>31</v>
      </c>
      <c r="K168" s="15" t="s">
        <v>38</v>
      </c>
      <c r="O168" s="26">
        <v>42139</v>
      </c>
      <c r="P168" s="24">
        <v>56</v>
      </c>
      <c r="Q168" s="27">
        <v>42505</v>
      </c>
      <c r="R168" s="28">
        <v>42476.194481481478</v>
      </c>
      <c r="S168" s="19" t="s">
        <v>39</v>
      </c>
      <c r="T168" s="20" t="s">
        <v>33</v>
      </c>
      <c r="U168" s="21" t="s">
        <v>34</v>
      </c>
      <c r="V168" s="21" t="s">
        <v>35</v>
      </c>
      <c r="W168" s="21" t="s">
        <v>36</v>
      </c>
      <c r="X168" s="21" t="s">
        <v>101</v>
      </c>
    </row>
    <row r="169" spans="1:24" x14ac:dyDescent="0.25">
      <c r="A169" t="str">
        <f>HYPERLINK("http://localhost:8080/operational-reports-app/redirect/?_flowId=policy-detail-flow&amp;policyId=24799468117&amp;currentProductCd=AAA_HO_CA","CAH6105000122")</f>
        <v>CAH6105000122</v>
      </c>
      <c r="B169" s="19" t="s">
        <v>49</v>
      </c>
      <c r="C169" s="25">
        <v>42452.162327488426</v>
      </c>
      <c r="D169" s="19" t="s">
        <v>50</v>
      </c>
      <c r="E169" s="19" t="s">
        <v>30</v>
      </c>
      <c r="F169" s="19" t="s">
        <v>30</v>
      </c>
      <c r="G169" s="19" t="s">
        <v>30</v>
      </c>
      <c r="I169" s="18">
        <v>0</v>
      </c>
      <c r="J169" s="18" t="s">
        <v>31</v>
      </c>
      <c r="K169" s="15" t="s">
        <v>38</v>
      </c>
      <c r="O169" s="26">
        <v>42141</v>
      </c>
      <c r="P169" s="24">
        <v>58</v>
      </c>
      <c r="Q169" s="27">
        <v>42507</v>
      </c>
      <c r="R169" s="28">
        <v>42476.194481481478</v>
      </c>
      <c r="S169" s="19" t="s">
        <v>51</v>
      </c>
      <c r="T169" s="20" t="s">
        <v>52</v>
      </c>
      <c r="U169" s="21" t="s">
        <v>34</v>
      </c>
      <c r="V169" s="21" t="s">
        <v>53</v>
      </c>
      <c r="W169" s="21" t="s">
        <v>36</v>
      </c>
      <c r="X169" s="21" t="s">
        <v>54</v>
      </c>
    </row>
    <row r="170" spans="1:24" x14ac:dyDescent="0.25">
      <c r="A170" t="str">
        <f>HYPERLINK("http://localhost:8080/operational-reports-app/redirect/?_flowId=policy-detail-flow&amp;policyId=24799468033&amp;currentProductCd=AAA_HO_CA","CAH4105000106")</f>
        <v>CAH4105000106</v>
      </c>
      <c r="B170" s="19" t="s">
        <v>49</v>
      </c>
      <c r="C170" s="25">
        <v>42452.161602118053</v>
      </c>
      <c r="D170" s="19" t="s">
        <v>50</v>
      </c>
      <c r="E170" s="19" t="s">
        <v>30</v>
      </c>
      <c r="F170" s="19" t="s">
        <v>30</v>
      </c>
      <c r="G170" s="19" t="s">
        <v>30</v>
      </c>
      <c r="I170" s="18">
        <v>0</v>
      </c>
      <c r="J170" s="18" t="s">
        <v>31</v>
      </c>
      <c r="K170" s="15" t="s">
        <v>38</v>
      </c>
      <c r="O170" s="26">
        <v>42141</v>
      </c>
      <c r="P170" s="24">
        <v>58</v>
      </c>
      <c r="Q170" s="27">
        <v>42507</v>
      </c>
      <c r="R170" s="28">
        <v>42476.194481481478</v>
      </c>
      <c r="S170" s="19" t="s">
        <v>51</v>
      </c>
      <c r="T170" s="20" t="s">
        <v>52</v>
      </c>
      <c r="U170" s="21" t="s">
        <v>34</v>
      </c>
      <c r="V170" s="21" t="s">
        <v>53</v>
      </c>
      <c r="W170" s="21" t="s">
        <v>36</v>
      </c>
      <c r="X170" s="21" t="s">
        <v>54</v>
      </c>
    </row>
    <row r="171" spans="1:24" x14ac:dyDescent="0.25">
      <c r="A171" t="str">
        <f>HYPERLINK("http://localhost:8080/operational-reports-app/redirect/?_flowId=policy-detail-flow&amp;policyId=24803456809&amp;currentProductCd=AAA_SS","NJSS107007201")</f>
        <v>NJSS107007201</v>
      </c>
      <c r="B171" s="19" t="s">
        <v>28</v>
      </c>
      <c r="C171" s="25">
        <v>42452.319318402777</v>
      </c>
      <c r="D171" s="19" t="s">
        <v>29</v>
      </c>
      <c r="E171" s="19" t="s">
        <v>30</v>
      </c>
      <c r="F171" s="19" t="s">
        <v>30</v>
      </c>
      <c r="G171" s="19" t="s">
        <v>30</v>
      </c>
      <c r="I171" s="18">
        <v>0</v>
      </c>
      <c r="J171" s="18" t="s">
        <v>31</v>
      </c>
      <c r="K171" s="15" t="s">
        <v>38</v>
      </c>
      <c r="O171" s="26">
        <v>42137</v>
      </c>
      <c r="P171" s="24">
        <v>54</v>
      </c>
      <c r="Q171" s="27">
        <v>42503</v>
      </c>
      <c r="R171" s="28">
        <v>42476.194481481478</v>
      </c>
      <c r="S171" s="19" t="s">
        <v>58</v>
      </c>
      <c r="T171" s="20" t="s">
        <v>33</v>
      </c>
      <c r="U171" s="21" t="s">
        <v>34</v>
      </c>
      <c r="V171" s="21" t="s">
        <v>91</v>
      </c>
      <c r="W171" s="21" t="s">
        <v>36</v>
      </c>
      <c r="X171" s="21" t="s">
        <v>92</v>
      </c>
    </row>
    <row r="172" spans="1:24" x14ac:dyDescent="0.25">
      <c r="A172" t="str">
        <f>HYPERLINK("http://localhost:8080/operational-reports-app/redirect/?_flowId=policy-detail-flow&amp;policyId=24782946002&amp;currentProductCd=AAA_SS","PASS107005732")</f>
        <v>PASS107005732</v>
      </c>
      <c r="B172" s="19" t="s">
        <v>28</v>
      </c>
      <c r="C172" s="25">
        <v>42402.291560104168</v>
      </c>
      <c r="D172" s="19" t="s">
        <v>29</v>
      </c>
      <c r="E172" s="19" t="s">
        <v>30</v>
      </c>
      <c r="F172" s="19" t="s">
        <v>30</v>
      </c>
      <c r="G172" s="19" t="s">
        <v>30</v>
      </c>
      <c r="I172" s="18">
        <v>1</v>
      </c>
      <c r="J172" s="18" t="s">
        <v>31</v>
      </c>
      <c r="O172" s="26">
        <v>42446</v>
      </c>
      <c r="P172" s="24">
        <v>362</v>
      </c>
      <c r="Q172" s="27">
        <v>42811</v>
      </c>
      <c r="R172" s="28">
        <v>42476.194481481478</v>
      </c>
      <c r="S172" s="19" t="s">
        <v>32</v>
      </c>
      <c r="T172" s="20" t="s">
        <v>33</v>
      </c>
      <c r="U172" s="21" t="s">
        <v>34</v>
      </c>
      <c r="V172" s="21" t="s">
        <v>35</v>
      </c>
      <c r="W172" s="21" t="s">
        <v>36</v>
      </c>
      <c r="X172" s="21" t="s">
        <v>62</v>
      </c>
    </row>
    <row r="173" spans="1:24" x14ac:dyDescent="0.25">
      <c r="A173" t="str">
        <f>HYPERLINK("http://localhost:8080/operational-reports-app/redirect/?_flowId=policy-detail-flow&amp;policyId=24803456819&amp;currentProductCd=AAA_SS","DESS107007206")</f>
        <v>DESS107007206</v>
      </c>
      <c r="B173" s="19" t="s">
        <v>28</v>
      </c>
      <c r="C173" s="25">
        <v>42452.319354050924</v>
      </c>
      <c r="D173" s="19" t="s">
        <v>29</v>
      </c>
      <c r="E173" s="19" t="s">
        <v>30</v>
      </c>
      <c r="F173" s="19" t="s">
        <v>30</v>
      </c>
      <c r="G173" s="19" t="s">
        <v>30</v>
      </c>
      <c r="I173" s="18">
        <v>0</v>
      </c>
      <c r="J173" s="18" t="s">
        <v>31</v>
      </c>
      <c r="K173" s="15" t="s">
        <v>38</v>
      </c>
      <c r="O173" s="26">
        <v>42137</v>
      </c>
      <c r="P173" s="24">
        <v>54</v>
      </c>
      <c r="Q173" s="27">
        <v>42503</v>
      </c>
      <c r="R173" s="28">
        <v>42476.194481481478</v>
      </c>
      <c r="S173" s="19" t="s">
        <v>39</v>
      </c>
      <c r="T173" s="20" t="s">
        <v>33</v>
      </c>
      <c r="U173" s="21" t="s">
        <v>34</v>
      </c>
      <c r="V173" s="21" t="s">
        <v>35</v>
      </c>
      <c r="W173" s="21" t="s">
        <v>36</v>
      </c>
      <c r="X173" s="21" t="s">
        <v>100</v>
      </c>
    </row>
    <row r="174" spans="1:24" x14ac:dyDescent="0.25">
      <c r="A174" t="str">
        <f>HYPERLINK("http://localhost:8080/operational-reports-app/redirect/?_flowId=policy-detail-flow&amp;policyId=24803456807&amp;currentProductCd=AAA_SS","DESS107007200")</f>
        <v>DESS107007200</v>
      </c>
      <c r="B174" s="19" t="s">
        <v>28</v>
      </c>
      <c r="C174" s="25">
        <v>42452.319301145835</v>
      </c>
      <c r="D174" s="19" t="s">
        <v>29</v>
      </c>
      <c r="E174" s="19" t="s">
        <v>30</v>
      </c>
      <c r="F174" s="19" t="s">
        <v>30</v>
      </c>
      <c r="G174" s="19" t="s">
        <v>30</v>
      </c>
      <c r="I174" s="18">
        <v>0</v>
      </c>
      <c r="J174" s="18" t="s">
        <v>31</v>
      </c>
      <c r="K174" s="15" t="s">
        <v>38</v>
      </c>
      <c r="O174" s="26">
        <v>42139</v>
      </c>
      <c r="P174" s="24">
        <v>56</v>
      </c>
      <c r="Q174" s="27">
        <v>42505</v>
      </c>
      <c r="R174" s="28">
        <v>42476.194481481478</v>
      </c>
      <c r="S174" s="19" t="s">
        <v>39</v>
      </c>
      <c r="T174" s="20" t="s">
        <v>33</v>
      </c>
      <c r="U174" s="21" t="s">
        <v>34</v>
      </c>
      <c r="V174" s="21" t="s">
        <v>35</v>
      </c>
      <c r="W174" s="21" t="s">
        <v>36</v>
      </c>
      <c r="X174" s="21" t="s">
        <v>67</v>
      </c>
    </row>
    <row r="175" spans="1:24" x14ac:dyDescent="0.25">
      <c r="A175" t="str">
        <f>HYPERLINK("http://localhost:8080/operational-reports-app/redirect/?_flowId=policy-detail-flow&amp;policyId=24782697091&amp;currentProductCd=AAA_SS","PASS107005689")</f>
        <v>PASS107005689</v>
      </c>
      <c r="B175" s="19" t="s">
        <v>28</v>
      </c>
      <c r="C175" s="25">
        <v>42401.169267569443</v>
      </c>
      <c r="D175" s="19" t="s">
        <v>29</v>
      </c>
      <c r="E175" s="19" t="s">
        <v>30</v>
      </c>
      <c r="F175" s="19" t="s">
        <v>30</v>
      </c>
      <c r="G175" s="19" t="s">
        <v>30</v>
      </c>
      <c r="I175" s="18">
        <v>1</v>
      </c>
      <c r="J175" s="18" t="s">
        <v>31</v>
      </c>
      <c r="O175" s="26">
        <v>42446</v>
      </c>
      <c r="P175" s="24">
        <v>362</v>
      </c>
      <c r="Q175" s="27">
        <v>42811</v>
      </c>
      <c r="R175" s="28">
        <v>42476.194481481478</v>
      </c>
      <c r="S175" s="19" t="s">
        <v>32</v>
      </c>
      <c r="T175" s="20" t="s">
        <v>33</v>
      </c>
      <c r="U175" s="21" t="s">
        <v>34</v>
      </c>
      <c r="V175" s="21" t="s">
        <v>35</v>
      </c>
      <c r="W175" s="21" t="s">
        <v>36</v>
      </c>
      <c r="X175" s="21" t="s">
        <v>37</v>
      </c>
    </row>
    <row r="176" spans="1:24" x14ac:dyDescent="0.25">
      <c r="A176" s="5" t="s">
        <v>5</v>
      </c>
      <c r="B176" s="5" t="s">
        <v>5</v>
      </c>
      <c r="C176" s="5" t="s">
        <v>5</v>
      </c>
      <c r="D176" s="5" t="s">
        <v>5</v>
      </c>
      <c r="E176" s="5" t="s">
        <v>5</v>
      </c>
      <c r="F176" s="5" t="s">
        <v>5</v>
      </c>
      <c r="G176" s="5" t="s">
        <v>5</v>
      </c>
      <c r="H176" s="5" t="s">
        <v>5</v>
      </c>
      <c r="I176" s="5" t="s">
        <v>5</v>
      </c>
      <c r="J176" s="5" t="s">
        <v>5</v>
      </c>
      <c r="K176" s="5" t="s">
        <v>5</v>
      </c>
      <c r="L176" s="3" t="s">
        <v>5</v>
      </c>
      <c r="M176" s="6" t="s">
        <v>5</v>
      </c>
      <c r="N176" s="3" t="s">
        <v>5</v>
      </c>
      <c r="O176" s="3" t="s">
        <v>5</v>
      </c>
      <c r="P176" s="3" t="s">
        <v>5</v>
      </c>
      <c r="Q176" s="7" t="s">
        <v>5</v>
      </c>
      <c r="R176" s="7" t="s">
        <v>5</v>
      </c>
      <c r="T176" s="3" t="s">
        <v>5</v>
      </c>
    </row>
    <row r="177" spans="1:20" x14ac:dyDescent="0.25">
      <c r="A177" s="5" t="s">
        <v>5</v>
      </c>
      <c r="B177" s="5" t="s">
        <v>5</v>
      </c>
      <c r="C177" s="5" t="s">
        <v>5</v>
      </c>
      <c r="D177" s="5" t="s">
        <v>5</v>
      </c>
      <c r="E177" s="5" t="s">
        <v>5</v>
      </c>
      <c r="F177" s="5" t="s">
        <v>5</v>
      </c>
      <c r="G177" s="5" t="s">
        <v>5</v>
      </c>
      <c r="H177" s="5" t="s">
        <v>5</v>
      </c>
      <c r="I177" s="5" t="s">
        <v>5</v>
      </c>
      <c r="J177" s="5" t="s">
        <v>5</v>
      </c>
      <c r="K177" s="5" t="s">
        <v>5</v>
      </c>
      <c r="L177" s="3" t="s">
        <v>5</v>
      </c>
      <c r="M177" s="6" t="s">
        <v>5</v>
      </c>
      <c r="N177" s="3" t="s">
        <v>5</v>
      </c>
      <c r="O177" s="3" t="s">
        <v>5</v>
      </c>
      <c r="P177" s="3" t="s">
        <v>5</v>
      </c>
      <c r="Q177" s="7" t="s">
        <v>5</v>
      </c>
      <c r="R177" s="7" t="s">
        <v>5</v>
      </c>
      <c r="T177" s="3" t="s">
        <v>5</v>
      </c>
    </row>
    <row r="178" spans="1:20" x14ac:dyDescent="0.25">
      <c r="A178" s="5" t="s">
        <v>5</v>
      </c>
      <c r="B178" s="5" t="s">
        <v>5</v>
      </c>
      <c r="C178" s="5" t="s">
        <v>5</v>
      </c>
      <c r="D178" s="5" t="s">
        <v>5</v>
      </c>
      <c r="E178" s="5" t="s">
        <v>5</v>
      </c>
      <c r="F178" s="5" t="s">
        <v>5</v>
      </c>
      <c r="G178" s="5" t="s">
        <v>5</v>
      </c>
      <c r="H178" s="5" t="s">
        <v>5</v>
      </c>
      <c r="I178" s="5" t="s">
        <v>5</v>
      </c>
      <c r="J178" s="5" t="s">
        <v>5</v>
      </c>
      <c r="K178" s="5" t="s">
        <v>5</v>
      </c>
      <c r="L178" s="3" t="s">
        <v>5</v>
      </c>
      <c r="M178" s="6" t="s">
        <v>5</v>
      </c>
      <c r="N178" s="3" t="s">
        <v>5</v>
      </c>
      <c r="O178" s="3" t="s">
        <v>5</v>
      </c>
      <c r="P178" s="3" t="s">
        <v>5</v>
      </c>
      <c r="Q178" s="7" t="s">
        <v>5</v>
      </c>
      <c r="R178" s="7" t="s">
        <v>5</v>
      </c>
      <c r="T178" s="3" t="s">
        <v>5</v>
      </c>
    </row>
    <row r="179" spans="1:20" x14ac:dyDescent="0.25">
      <c r="A179" s="5" t="s">
        <v>5</v>
      </c>
      <c r="B179" s="5" t="s">
        <v>5</v>
      </c>
      <c r="C179" s="5" t="s">
        <v>5</v>
      </c>
      <c r="D179" s="5" t="s">
        <v>5</v>
      </c>
      <c r="E179" s="5" t="s">
        <v>5</v>
      </c>
      <c r="F179" s="5" t="s">
        <v>5</v>
      </c>
      <c r="G179" s="5" t="s">
        <v>5</v>
      </c>
      <c r="H179" s="5" t="s">
        <v>5</v>
      </c>
      <c r="I179" s="5" t="s">
        <v>5</v>
      </c>
      <c r="J179" s="5" t="s">
        <v>5</v>
      </c>
      <c r="K179" s="5" t="s">
        <v>5</v>
      </c>
      <c r="L179" s="3" t="s">
        <v>5</v>
      </c>
      <c r="M179" s="6" t="s">
        <v>5</v>
      </c>
      <c r="N179" s="3" t="s">
        <v>5</v>
      </c>
      <c r="O179" s="3" t="s">
        <v>5</v>
      </c>
      <c r="P179" s="3" t="s">
        <v>5</v>
      </c>
      <c r="Q179" s="7" t="s">
        <v>5</v>
      </c>
      <c r="R179" s="7" t="s">
        <v>5</v>
      </c>
      <c r="T179" s="3" t="s">
        <v>5</v>
      </c>
    </row>
    <row r="180" spans="1:20" x14ac:dyDescent="0.25">
      <c r="A180" s="5" t="s">
        <v>5</v>
      </c>
      <c r="B180" s="5" t="s">
        <v>5</v>
      </c>
      <c r="C180" s="5" t="s">
        <v>5</v>
      </c>
      <c r="D180" s="5" t="s">
        <v>5</v>
      </c>
      <c r="E180" s="5" t="s">
        <v>5</v>
      </c>
      <c r="F180" s="5" t="s">
        <v>5</v>
      </c>
      <c r="G180" s="5" t="s">
        <v>5</v>
      </c>
      <c r="H180" s="5" t="s">
        <v>5</v>
      </c>
      <c r="I180" s="5" t="s">
        <v>5</v>
      </c>
      <c r="J180" s="5" t="s">
        <v>5</v>
      </c>
      <c r="K180" s="5" t="s">
        <v>5</v>
      </c>
      <c r="L180" s="3" t="s">
        <v>5</v>
      </c>
      <c r="M180" s="6" t="s">
        <v>5</v>
      </c>
      <c r="N180" s="3" t="s">
        <v>5</v>
      </c>
      <c r="O180" s="3" t="s">
        <v>5</v>
      </c>
      <c r="P180" s="3" t="s">
        <v>5</v>
      </c>
      <c r="Q180" s="7" t="s">
        <v>5</v>
      </c>
      <c r="R180" s="7" t="s">
        <v>5</v>
      </c>
      <c r="T180" s="3" t="s">
        <v>5</v>
      </c>
    </row>
    <row r="181" spans="1:20" x14ac:dyDescent="0.25">
      <c r="A181" s="5" t="s">
        <v>5</v>
      </c>
      <c r="B181" s="5" t="s">
        <v>5</v>
      </c>
      <c r="C181" s="5" t="s">
        <v>5</v>
      </c>
      <c r="D181" s="5" t="s">
        <v>5</v>
      </c>
      <c r="E181" s="5" t="s">
        <v>5</v>
      </c>
      <c r="F181" s="5" t="s">
        <v>5</v>
      </c>
      <c r="G181" s="5" t="s">
        <v>5</v>
      </c>
      <c r="H181" s="5" t="s">
        <v>5</v>
      </c>
      <c r="I181" s="5" t="s">
        <v>5</v>
      </c>
      <c r="J181" s="5" t="s">
        <v>5</v>
      </c>
      <c r="K181" s="5" t="s">
        <v>5</v>
      </c>
      <c r="L181" s="3" t="s">
        <v>5</v>
      </c>
      <c r="M181" s="6" t="s">
        <v>5</v>
      </c>
      <c r="N181" s="3" t="s">
        <v>5</v>
      </c>
      <c r="O181" s="3" t="s">
        <v>5</v>
      </c>
      <c r="P181" s="3" t="s">
        <v>5</v>
      </c>
      <c r="Q181" s="7" t="s">
        <v>5</v>
      </c>
      <c r="R181" s="7" t="s">
        <v>5</v>
      </c>
      <c r="T181" s="3" t="s">
        <v>5</v>
      </c>
    </row>
    <row r="182" spans="1:20" x14ac:dyDescent="0.25">
      <c r="A182" s="5" t="s">
        <v>5</v>
      </c>
      <c r="B182" s="5" t="s">
        <v>5</v>
      </c>
      <c r="C182" s="5" t="s">
        <v>5</v>
      </c>
      <c r="D182" s="5" t="s">
        <v>5</v>
      </c>
      <c r="E182" s="5" t="s">
        <v>5</v>
      </c>
      <c r="F182" s="5" t="s">
        <v>5</v>
      </c>
      <c r="G182" s="5" t="s">
        <v>5</v>
      </c>
      <c r="H182" s="5" t="s">
        <v>5</v>
      </c>
      <c r="I182" s="5" t="s">
        <v>5</v>
      </c>
      <c r="J182" s="5" t="s">
        <v>5</v>
      </c>
      <c r="K182" s="5" t="s">
        <v>5</v>
      </c>
      <c r="L182" s="3" t="s">
        <v>5</v>
      </c>
      <c r="M182" s="6" t="s">
        <v>5</v>
      </c>
      <c r="N182" s="3" t="s">
        <v>5</v>
      </c>
      <c r="O182" s="3" t="s">
        <v>5</v>
      </c>
      <c r="P182" s="3" t="s">
        <v>5</v>
      </c>
      <c r="Q182" s="7" t="s">
        <v>5</v>
      </c>
      <c r="R182" s="7" t="s">
        <v>5</v>
      </c>
      <c r="T182" s="3" t="s">
        <v>5</v>
      </c>
    </row>
    <row r="183" spans="1:20" x14ac:dyDescent="0.25">
      <c r="A183" s="5" t="s">
        <v>5</v>
      </c>
      <c r="B183" s="5" t="s">
        <v>5</v>
      </c>
      <c r="C183" s="5" t="s">
        <v>5</v>
      </c>
      <c r="D183" s="5" t="s">
        <v>5</v>
      </c>
      <c r="E183" s="5" t="s">
        <v>5</v>
      </c>
      <c r="F183" s="5" t="s">
        <v>5</v>
      </c>
      <c r="G183" s="5" t="s">
        <v>5</v>
      </c>
      <c r="H183" s="5" t="s">
        <v>5</v>
      </c>
      <c r="I183" s="5" t="s">
        <v>5</v>
      </c>
      <c r="J183" s="5" t="s">
        <v>5</v>
      </c>
      <c r="K183" s="5" t="s">
        <v>5</v>
      </c>
      <c r="L183" s="3" t="s">
        <v>5</v>
      </c>
      <c r="M183" s="6" t="s">
        <v>5</v>
      </c>
      <c r="N183" s="3" t="s">
        <v>5</v>
      </c>
      <c r="O183" s="3" t="s">
        <v>5</v>
      </c>
      <c r="P183" s="3" t="s">
        <v>5</v>
      </c>
      <c r="Q183" s="7" t="s">
        <v>5</v>
      </c>
      <c r="R183" s="7" t="s">
        <v>5</v>
      </c>
      <c r="T183" s="3" t="s">
        <v>5</v>
      </c>
    </row>
    <row r="184" spans="1:20" x14ac:dyDescent="0.25">
      <c r="A184" s="5" t="s">
        <v>5</v>
      </c>
      <c r="B184" s="5" t="s">
        <v>5</v>
      </c>
      <c r="C184" s="5" t="s">
        <v>5</v>
      </c>
      <c r="D184" s="5" t="s">
        <v>5</v>
      </c>
      <c r="E184" s="5" t="s">
        <v>5</v>
      </c>
      <c r="F184" s="5" t="s">
        <v>5</v>
      </c>
      <c r="G184" s="5" t="s">
        <v>5</v>
      </c>
      <c r="H184" s="5" t="s">
        <v>5</v>
      </c>
      <c r="I184" s="5" t="s">
        <v>5</v>
      </c>
      <c r="J184" s="5" t="s">
        <v>5</v>
      </c>
      <c r="K184" s="5" t="s">
        <v>5</v>
      </c>
      <c r="L184" s="3" t="s">
        <v>5</v>
      </c>
      <c r="M184" s="6" t="s">
        <v>5</v>
      </c>
      <c r="N184" s="3" t="s">
        <v>5</v>
      </c>
      <c r="O184" s="3" t="s">
        <v>5</v>
      </c>
      <c r="P184" s="3" t="s">
        <v>5</v>
      </c>
      <c r="Q184" s="7" t="s">
        <v>5</v>
      </c>
      <c r="R184" s="7" t="s">
        <v>5</v>
      </c>
      <c r="T184" s="3" t="s">
        <v>5</v>
      </c>
    </row>
    <row r="185" spans="1:20" x14ac:dyDescent="0.25">
      <c r="A185" s="5" t="s">
        <v>5</v>
      </c>
      <c r="B185" s="5" t="s">
        <v>5</v>
      </c>
      <c r="C185" s="5" t="s">
        <v>5</v>
      </c>
      <c r="D185" s="5" t="s">
        <v>5</v>
      </c>
      <c r="E185" s="5" t="s">
        <v>5</v>
      </c>
      <c r="F185" s="5" t="s">
        <v>5</v>
      </c>
      <c r="G185" s="5" t="s">
        <v>5</v>
      </c>
      <c r="H185" s="5" t="s">
        <v>5</v>
      </c>
      <c r="I185" s="5" t="s">
        <v>5</v>
      </c>
      <c r="J185" s="5" t="s">
        <v>5</v>
      </c>
      <c r="K185" s="5" t="s">
        <v>5</v>
      </c>
      <c r="L185" s="3" t="s">
        <v>5</v>
      </c>
      <c r="M185" s="6" t="s">
        <v>5</v>
      </c>
      <c r="N185" s="3" t="s">
        <v>5</v>
      </c>
      <c r="O185" s="3" t="s">
        <v>5</v>
      </c>
      <c r="P185" s="3" t="s">
        <v>5</v>
      </c>
      <c r="Q185" s="7" t="s">
        <v>5</v>
      </c>
      <c r="R185" s="7" t="s">
        <v>5</v>
      </c>
      <c r="T185" s="3" t="s">
        <v>5</v>
      </c>
    </row>
    <row r="186" spans="1:20" x14ac:dyDescent="0.25">
      <c r="A186" s="5" t="s">
        <v>5</v>
      </c>
      <c r="B186" s="5" t="s">
        <v>5</v>
      </c>
      <c r="C186" s="5" t="s">
        <v>5</v>
      </c>
      <c r="D186" s="5" t="s">
        <v>5</v>
      </c>
      <c r="E186" s="5" t="s">
        <v>5</v>
      </c>
      <c r="F186" s="5" t="s">
        <v>5</v>
      </c>
      <c r="G186" s="5" t="s">
        <v>5</v>
      </c>
      <c r="H186" s="5" t="s">
        <v>5</v>
      </c>
      <c r="I186" s="5" t="s">
        <v>5</v>
      </c>
      <c r="J186" s="5" t="s">
        <v>5</v>
      </c>
      <c r="K186" s="5" t="s">
        <v>5</v>
      </c>
      <c r="L186" s="3" t="s">
        <v>5</v>
      </c>
      <c r="M186" s="6" t="s">
        <v>5</v>
      </c>
      <c r="N186" s="3" t="s">
        <v>5</v>
      </c>
      <c r="O186" s="3" t="s">
        <v>5</v>
      </c>
      <c r="P186" s="3" t="s">
        <v>5</v>
      </c>
      <c r="Q186" s="7" t="s">
        <v>5</v>
      </c>
      <c r="R186" s="7" t="s">
        <v>5</v>
      </c>
      <c r="T186" s="3" t="s">
        <v>5</v>
      </c>
    </row>
    <row r="187" spans="1:20" x14ac:dyDescent="0.25">
      <c r="A187" s="5" t="s">
        <v>5</v>
      </c>
      <c r="B187" s="5" t="s">
        <v>5</v>
      </c>
      <c r="C187" s="5" t="s">
        <v>5</v>
      </c>
      <c r="D187" s="5" t="s">
        <v>5</v>
      </c>
      <c r="E187" s="5" t="s">
        <v>5</v>
      </c>
      <c r="F187" s="5" t="s">
        <v>5</v>
      </c>
      <c r="G187" s="5" t="s">
        <v>5</v>
      </c>
      <c r="H187" s="5" t="s">
        <v>5</v>
      </c>
      <c r="I187" s="5" t="s">
        <v>5</v>
      </c>
      <c r="J187" s="5" t="s">
        <v>5</v>
      </c>
      <c r="K187" s="5" t="s">
        <v>5</v>
      </c>
      <c r="L187" s="3" t="s">
        <v>5</v>
      </c>
      <c r="M187" s="6" t="s">
        <v>5</v>
      </c>
      <c r="N187" s="3" t="s">
        <v>5</v>
      </c>
      <c r="O187" s="3" t="s">
        <v>5</v>
      </c>
      <c r="P187" s="3" t="s">
        <v>5</v>
      </c>
      <c r="Q187" s="7" t="s">
        <v>5</v>
      </c>
      <c r="R187" s="7" t="s">
        <v>5</v>
      </c>
      <c r="T187" s="3" t="s">
        <v>5</v>
      </c>
    </row>
    <row r="188" spans="1:20" x14ac:dyDescent="0.25">
      <c r="A188" s="5" t="s">
        <v>5</v>
      </c>
      <c r="B188" s="5" t="s">
        <v>5</v>
      </c>
      <c r="C188" s="5" t="s">
        <v>5</v>
      </c>
      <c r="D188" s="5" t="s">
        <v>5</v>
      </c>
      <c r="E188" s="5" t="s">
        <v>5</v>
      </c>
      <c r="F188" s="5" t="s">
        <v>5</v>
      </c>
      <c r="G188" s="5" t="s">
        <v>5</v>
      </c>
      <c r="H188" s="5" t="s">
        <v>5</v>
      </c>
      <c r="I188" s="5" t="s">
        <v>5</v>
      </c>
      <c r="J188" s="5" t="s">
        <v>5</v>
      </c>
      <c r="K188" s="5" t="s">
        <v>5</v>
      </c>
      <c r="L188" s="3" t="s">
        <v>5</v>
      </c>
      <c r="M188" s="6" t="s">
        <v>5</v>
      </c>
      <c r="N188" s="3" t="s">
        <v>5</v>
      </c>
      <c r="O188" s="3" t="s">
        <v>5</v>
      </c>
      <c r="P188" s="3" t="s">
        <v>5</v>
      </c>
      <c r="Q188" s="7" t="s">
        <v>5</v>
      </c>
      <c r="R188" s="7" t="s">
        <v>5</v>
      </c>
      <c r="T188" s="3" t="s">
        <v>5</v>
      </c>
    </row>
    <row r="189" spans="1:20" x14ac:dyDescent="0.25">
      <c r="A189" s="5" t="s">
        <v>5</v>
      </c>
      <c r="B189" s="5" t="s">
        <v>5</v>
      </c>
      <c r="C189" s="5" t="s">
        <v>5</v>
      </c>
      <c r="D189" s="5" t="s">
        <v>5</v>
      </c>
      <c r="E189" s="5" t="s">
        <v>5</v>
      </c>
      <c r="F189" s="5" t="s">
        <v>5</v>
      </c>
      <c r="G189" s="5" t="s">
        <v>5</v>
      </c>
      <c r="H189" s="5" t="s">
        <v>5</v>
      </c>
      <c r="I189" s="5" t="s">
        <v>5</v>
      </c>
      <c r="J189" s="5" t="s">
        <v>5</v>
      </c>
      <c r="K189" s="5" t="s">
        <v>5</v>
      </c>
      <c r="L189" s="3" t="s">
        <v>5</v>
      </c>
      <c r="M189" s="6" t="s">
        <v>5</v>
      </c>
      <c r="N189" s="3" t="s">
        <v>5</v>
      </c>
      <c r="O189" s="3" t="s">
        <v>5</v>
      </c>
      <c r="P189" s="3" t="s">
        <v>5</v>
      </c>
      <c r="Q189" s="7" t="s">
        <v>5</v>
      </c>
      <c r="R189" s="7" t="s">
        <v>5</v>
      </c>
      <c r="T189" s="3" t="s">
        <v>5</v>
      </c>
    </row>
    <row r="190" spans="1:20" x14ac:dyDescent="0.25">
      <c r="A190" s="5" t="s">
        <v>5</v>
      </c>
      <c r="B190" s="5" t="s">
        <v>5</v>
      </c>
      <c r="C190" s="5" t="s">
        <v>5</v>
      </c>
      <c r="D190" s="5" t="s">
        <v>5</v>
      </c>
      <c r="E190" s="5" t="s">
        <v>5</v>
      </c>
      <c r="F190" s="5" t="s">
        <v>5</v>
      </c>
      <c r="G190" s="5" t="s">
        <v>5</v>
      </c>
      <c r="H190" s="5" t="s">
        <v>5</v>
      </c>
      <c r="I190" s="5" t="s">
        <v>5</v>
      </c>
      <c r="J190" s="5" t="s">
        <v>5</v>
      </c>
      <c r="K190" s="5" t="s">
        <v>5</v>
      </c>
      <c r="L190" s="3" t="s">
        <v>5</v>
      </c>
      <c r="M190" s="6" t="s">
        <v>5</v>
      </c>
      <c r="N190" s="3" t="s">
        <v>5</v>
      </c>
      <c r="O190" s="3" t="s">
        <v>5</v>
      </c>
      <c r="P190" s="3" t="s">
        <v>5</v>
      </c>
      <c r="Q190" s="7" t="s">
        <v>5</v>
      </c>
      <c r="R190" s="7" t="s">
        <v>5</v>
      </c>
      <c r="T190" s="3" t="s">
        <v>5</v>
      </c>
    </row>
    <row r="191" spans="1:20" x14ac:dyDescent="0.25">
      <c r="A191" s="5" t="s">
        <v>5</v>
      </c>
      <c r="B191" s="5" t="s">
        <v>5</v>
      </c>
      <c r="C191" s="5" t="s">
        <v>5</v>
      </c>
      <c r="D191" s="5" t="s">
        <v>5</v>
      </c>
      <c r="E191" s="5" t="s">
        <v>5</v>
      </c>
      <c r="F191" s="5" t="s">
        <v>5</v>
      </c>
      <c r="G191" s="5" t="s">
        <v>5</v>
      </c>
      <c r="H191" s="5" t="s">
        <v>5</v>
      </c>
      <c r="I191" s="5" t="s">
        <v>5</v>
      </c>
      <c r="J191" s="5" t="s">
        <v>5</v>
      </c>
      <c r="K191" s="5" t="s">
        <v>5</v>
      </c>
      <c r="L191" s="3" t="s">
        <v>5</v>
      </c>
      <c r="M191" s="6" t="s">
        <v>5</v>
      </c>
      <c r="N191" s="3" t="s">
        <v>5</v>
      </c>
      <c r="O191" s="3" t="s">
        <v>5</v>
      </c>
      <c r="P191" s="3" t="s">
        <v>5</v>
      </c>
      <c r="Q191" s="7" t="s">
        <v>5</v>
      </c>
      <c r="R191" s="7" t="s">
        <v>5</v>
      </c>
      <c r="T191" s="3" t="s">
        <v>5</v>
      </c>
    </row>
    <row r="192" spans="1:20" x14ac:dyDescent="0.25">
      <c r="A192" s="10" t="s">
        <v>5</v>
      </c>
      <c r="B192" s="10" t="s">
        <v>5</v>
      </c>
      <c r="C192" s="10" t="s">
        <v>5</v>
      </c>
      <c r="D192" s="10" t="s">
        <v>5</v>
      </c>
      <c r="E192" s="10" t="s">
        <v>5</v>
      </c>
      <c r="F192" s="10" t="s">
        <v>5</v>
      </c>
      <c r="G192" s="10" t="s">
        <v>5</v>
      </c>
      <c r="H192" s="10" t="s">
        <v>5</v>
      </c>
      <c r="I192" s="10" t="s">
        <v>5</v>
      </c>
      <c r="J192" s="10" t="s">
        <v>5</v>
      </c>
      <c r="K192" s="10" t="s">
        <v>5</v>
      </c>
      <c r="L192" s="3" t="s">
        <v>5</v>
      </c>
      <c r="M192" s="6" t="s">
        <v>5</v>
      </c>
      <c r="N192" s="3" t="s">
        <v>5</v>
      </c>
      <c r="O192" s="3" t="s">
        <v>5</v>
      </c>
      <c r="P192" s="3" t="s">
        <v>5</v>
      </c>
      <c r="Q192" s="12" t="s">
        <v>5</v>
      </c>
      <c r="R192" s="12" t="s">
        <v>5</v>
      </c>
      <c r="S192" s="13" t="s">
        <v>5</v>
      </c>
      <c r="T192" s="14" t="s">
        <v>5</v>
      </c>
    </row>
    <row r="193" spans="1:20" x14ac:dyDescent="0.25">
      <c r="A193" s="9" t="s">
        <v>5</v>
      </c>
      <c r="B193" s="9" t="s">
        <v>5</v>
      </c>
      <c r="C193" s="9" t="s">
        <v>5</v>
      </c>
      <c r="D193" s="9" t="s">
        <v>5</v>
      </c>
      <c r="E193" s="9" t="s">
        <v>5</v>
      </c>
      <c r="F193" s="9" t="s">
        <v>5</v>
      </c>
      <c r="G193" s="9" t="s">
        <v>5</v>
      </c>
      <c r="H193" s="9" t="s">
        <v>5</v>
      </c>
      <c r="I193" s="9" t="s">
        <v>5</v>
      </c>
      <c r="J193" s="9" t="s">
        <v>5</v>
      </c>
      <c r="K193" s="9" t="s">
        <v>5</v>
      </c>
      <c r="L193" s="3" t="s">
        <v>5</v>
      </c>
      <c r="M193" s="6" t="s">
        <v>5</v>
      </c>
      <c r="N193" s="3" t="s">
        <v>5</v>
      </c>
      <c r="O193" s="3" t="s">
        <v>5</v>
      </c>
      <c r="P193" s="3" t="s">
        <v>5</v>
      </c>
      <c r="Q193" s="7" t="s">
        <v>5</v>
      </c>
      <c r="R193" s="7" t="s">
        <v>5</v>
      </c>
      <c r="T193" s="3" t="s">
        <v>5</v>
      </c>
    </row>
    <row r="194" spans="1:20" x14ac:dyDescent="0.25">
      <c r="A194" s="5" t="s">
        <v>5</v>
      </c>
      <c r="B194" s="5" t="s">
        <v>5</v>
      </c>
      <c r="C194" s="5" t="s">
        <v>5</v>
      </c>
      <c r="D194" s="5" t="s">
        <v>5</v>
      </c>
      <c r="E194" s="5" t="s">
        <v>5</v>
      </c>
      <c r="F194" s="5" t="s">
        <v>5</v>
      </c>
      <c r="G194" s="5" t="s">
        <v>5</v>
      </c>
      <c r="H194" s="5" t="s">
        <v>5</v>
      </c>
      <c r="I194" s="5" t="s">
        <v>5</v>
      </c>
      <c r="J194" s="5" t="s">
        <v>5</v>
      </c>
      <c r="K194" s="5" t="s">
        <v>5</v>
      </c>
      <c r="L194" s="3" t="s">
        <v>5</v>
      </c>
      <c r="M194" s="6" t="s">
        <v>5</v>
      </c>
      <c r="N194" s="3" t="s">
        <v>5</v>
      </c>
      <c r="O194" s="3" t="s">
        <v>5</v>
      </c>
      <c r="P194" s="3" t="s">
        <v>5</v>
      </c>
      <c r="Q194" s="7" t="s">
        <v>5</v>
      </c>
      <c r="R194" s="7" t="s">
        <v>5</v>
      </c>
      <c r="T194" s="3" t="s">
        <v>5</v>
      </c>
    </row>
    <row r="195" spans="1:20" x14ac:dyDescent="0.25">
      <c r="A195" s="5" t="s">
        <v>5</v>
      </c>
      <c r="B195" s="5" t="s">
        <v>5</v>
      </c>
      <c r="C195" s="5" t="s">
        <v>5</v>
      </c>
      <c r="D195" s="5" t="s">
        <v>5</v>
      </c>
      <c r="E195" s="5" t="s">
        <v>5</v>
      </c>
      <c r="F195" s="5" t="s">
        <v>5</v>
      </c>
      <c r="G195" s="5" t="s">
        <v>5</v>
      </c>
      <c r="H195" s="5" t="s">
        <v>5</v>
      </c>
      <c r="I195" s="5" t="s">
        <v>5</v>
      </c>
      <c r="J195" s="5" t="s">
        <v>5</v>
      </c>
      <c r="K195" s="5" t="s">
        <v>5</v>
      </c>
      <c r="L195" s="3" t="s">
        <v>5</v>
      </c>
      <c r="M195" s="6" t="s">
        <v>5</v>
      </c>
      <c r="N195" s="3" t="s">
        <v>5</v>
      </c>
      <c r="O195" s="3" t="s">
        <v>5</v>
      </c>
      <c r="P195" s="3" t="s">
        <v>5</v>
      </c>
      <c r="Q195" s="7" t="s">
        <v>5</v>
      </c>
      <c r="R195" s="7" t="s">
        <v>5</v>
      </c>
      <c r="T195" s="3" t="s">
        <v>5</v>
      </c>
    </row>
    <row r="196" spans="1:20" x14ac:dyDescent="0.25">
      <c r="A196" s="5" t="s">
        <v>5</v>
      </c>
      <c r="B196" s="5" t="s">
        <v>5</v>
      </c>
      <c r="C196" s="5" t="s">
        <v>5</v>
      </c>
      <c r="D196" s="5" t="s">
        <v>5</v>
      </c>
      <c r="E196" s="5" t="s">
        <v>5</v>
      </c>
      <c r="F196" s="5" t="s">
        <v>5</v>
      </c>
      <c r="G196" s="5" t="s">
        <v>5</v>
      </c>
      <c r="H196" s="5" t="s">
        <v>5</v>
      </c>
      <c r="I196" s="5" t="s">
        <v>5</v>
      </c>
      <c r="J196" s="5" t="s">
        <v>5</v>
      </c>
      <c r="K196" s="5" t="s">
        <v>5</v>
      </c>
      <c r="L196" s="3" t="s">
        <v>5</v>
      </c>
      <c r="M196" s="6" t="s">
        <v>5</v>
      </c>
      <c r="N196" s="3" t="s">
        <v>5</v>
      </c>
      <c r="O196" s="3" t="s">
        <v>5</v>
      </c>
      <c r="P196" s="3" t="s">
        <v>5</v>
      </c>
      <c r="Q196" s="7" t="s">
        <v>5</v>
      </c>
      <c r="R196" s="7" t="s">
        <v>5</v>
      </c>
      <c r="T196" s="3" t="s">
        <v>5</v>
      </c>
    </row>
    <row r="197" spans="1:20" x14ac:dyDescent="0.25">
      <c r="A197" s="5" t="s">
        <v>5</v>
      </c>
      <c r="B197" s="5" t="s">
        <v>5</v>
      </c>
      <c r="C197" s="5" t="s">
        <v>5</v>
      </c>
      <c r="D197" s="5" t="s">
        <v>5</v>
      </c>
      <c r="E197" s="5" t="s">
        <v>5</v>
      </c>
      <c r="F197" s="5" t="s">
        <v>5</v>
      </c>
      <c r="G197" s="5" t="s">
        <v>5</v>
      </c>
      <c r="H197" s="5" t="s">
        <v>5</v>
      </c>
      <c r="I197" s="5" t="s">
        <v>5</v>
      </c>
      <c r="J197" s="5" t="s">
        <v>5</v>
      </c>
      <c r="K197" s="5" t="s">
        <v>5</v>
      </c>
      <c r="L197" s="3" t="s">
        <v>5</v>
      </c>
      <c r="M197" s="6" t="s">
        <v>5</v>
      </c>
      <c r="N197" s="3" t="s">
        <v>5</v>
      </c>
      <c r="O197" s="3" t="s">
        <v>5</v>
      </c>
      <c r="P197" s="3" t="s">
        <v>5</v>
      </c>
      <c r="Q197" s="7" t="s">
        <v>5</v>
      </c>
      <c r="R197" s="7" t="s">
        <v>5</v>
      </c>
      <c r="T197" s="3" t="s">
        <v>5</v>
      </c>
    </row>
    <row r="198" spans="1:20" x14ac:dyDescent="0.25">
      <c r="A198" s="5" t="s">
        <v>5</v>
      </c>
      <c r="B198" s="5" t="s">
        <v>5</v>
      </c>
      <c r="C198" s="5" t="s">
        <v>5</v>
      </c>
      <c r="D198" s="5" t="s">
        <v>5</v>
      </c>
      <c r="E198" s="5" t="s">
        <v>5</v>
      </c>
      <c r="F198" s="5" t="s">
        <v>5</v>
      </c>
      <c r="G198" s="5" t="s">
        <v>5</v>
      </c>
      <c r="H198" s="5" t="s">
        <v>5</v>
      </c>
      <c r="I198" s="5" t="s">
        <v>5</v>
      </c>
      <c r="J198" s="5" t="s">
        <v>5</v>
      </c>
      <c r="K198" s="5" t="s">
        <v>5</v>
      </c>
      <c r="L198" s="3" t="s">
        <v>5</v>
      </c>
      <c r="M198" s="3" t="s">
        <v>5</v>
      </c>
      <c r="N198" s="3" t="s">
        <v>5</v>
      </c>
      <c r="O198" s="3" t="s">
        <v>5</v>
      </c>
      <c r="P198" s="3" t="s">
        <v>5</v>
      </c>
      <c r="T198" s="3" t="s">
        <v>5</v>
      </c>
    </row>
    <row r="199" spans="1:20" x14ac:dyDescent="0.25">
      <c r="A199" s="5" t="s">
        <v>5</v>
      </c>
      <c r="B199" s="5" t="s">
        <v>5</v>
      </c>
      <c r="C199" s="5" t="s">
        <v>5</v>
      </c>
      <c r="D199" s="5" t="s">
        <v>5</v>
      </c>
      <c r="E199" s="5" t="s">
        <v>5</v>
      </c>
      <c r="F199" s="5" t="s">
        <v>5</v>
      </c>
      <c r="G199" s="5" t="s">
        <v>5</v>
      </c>
      <c r="H199" s="5" t="s">
        <v>5</v>
      </c>
      <c r="I199" s="5" t="s">
        <v>5</v>
      </c>
      <c r="J199" s="5" t="s">
        <v>5</v>
      </c>
      <c r="K199" s="5" t="s">
        <v>5</v>
      </c>
      <c r="L199" s="3" t="s">
        <v>5</v>
      </c>
      <c r="M199" s="3" t="s">
        <v>5</v>
      </c>
      <c r="N199" s="3" t="s">
        <v>5</v>
      </c>
      <c r="O199" s="3" t="s">
        <v>5</v>
      </c>
      <c r="P199" s="3" t="s">
        <v>5</v>
      </c>
      <c r="T199" s="3" t="s">
        <v>5</v>
      </c>
    </row>
    <row r="200" spans="1:20" x14ac:dyDescent="0.25">
      <c r="A200" s="5" t="s">
        <v>5</v>
      </c>
      <c r="B200" s="5" t="s">
        <v>5</v>
      </c>
      <c r="C200" s="5" t="s">
        <v>5</v>
      </c>
      <c r="D200" s="5" t="s">
        <v>5</v>
      </c>
      <c r="E200" s="5" t="s">
        <v>5</v>
      </c>
      <c r="F200" s="5" t="s">
        <v>5</v>
      </c>
      <c r="G200" s="5" t="s">
        <v>5</v>
      </c>
      <c r="H200" s="5" t="s">
        <v>5</v>
      </c>
      <c r="I200" s="5" t="s">
        <v>5</v>
      </c>
      <c r="J200" s="5" t="s">
        <v>5</v>
      </c>
      <c r="K200" s="5" t="s">
        <v>5</v>
      </c>
      <c r="L200" s="3" t="s">
        <v>5</v>
      </c>
      <c r="M200" s="3" t="s">
        <v>5</v>
      </c>
      <c r="N200" s="3" t="s">
        <v>5</v>
      </c>
      <c r="O200" s="3" t="s">
        <v>5</v>
      </c>
      <c r="P200" s="3" t="s">
        <v>5</v>
      </c>
      <c r="T200" s="3" t="s">
        <v>5</v>
      </c>
    </row>
    <row r="201" spans="1:20" x14ac:dyDescent="0.25">
      <c r="A201" s="5" t="s">
        <v>5</v>
      </c>
      <c r="B201" s="5" t="s">
        <v>5</v>
      </c>
      <c r="C201" s="5" t="s">
        <v>5</v>
      </c>
      <c r="D201" s="5" t="s">
        <v>5</v>
      </c>
      <c r="E201" s="5" t="s">
        <v>5</v>
      </c>
      <c r="F201" s="5" t="s">
        <v>5</v>
      </c>
      <c r="G201" s="5" t="s">
        <v>5</v>
      </c>
      <c r="H201" s="5" t="s">
        <v>5</v>
      </c>
      <c r="I201" s="5" t="s">
        <v>5</v>
      </c>
      <c r="J201" s="5" t="s">
        <v>5</v>
      </c>
      <c r="K201" s="5" t="s">
        <v>5</v>
      </c>
      <c r="L201" s="3" t="s">
        <v>5</v>
      </c>
      <c r="M201" s="3" t="s">
        <v>5</v>
      </c>
      <c r="N201" s="3" t="s">
        <v>5</v>
      </c>
      <c r="O201" s="3" t="s">
        <v>5</v>
      </c>
      <c r="P201" s="3" t="s">
        <v>5</v>
      </c>
      <c r="T201" s="3" t="s">
        <v>5</v>
      </c>
    </row>
    <row r="202" spans="1:20" x14ac:dyDescent="0.25">
      <c r="A202" s="5" t="s">
        <v>5</v>
      </c>
      <c r="B202" s="5" t="s">
        <v>5</v>
      </c>
      <c r="C202" s="5" t="s">
        <v>5</v>
      </c>
      <c r="D202" s="5" t="s">
        <v>5</v>
      </c>
      <c r="E202" s="5" t="s">
        <v>5</v>
      </c>
      <c r="F202" s="5" t="s">
        <v>5</v>
      </c>
      <c r="G202" s="5" t="s">
        <v>5</v>
      </c>
      <c r="H202" s="5" t="s">
        <v>5</v>
      </c>
      <c r="I202" s="5" t="s">
        <v>5</v>
      </c>
      <c r="J202" s="5" t="s">
        <v>5</v>
      </c>
      <c r="K202" s="5" t="s">
        <v>5</v>
      </c>
      <c r="L202" s="3" t="s">
        <v>5</v>
      </c>
      <c r="M202" s="3" t="s">
        <v>5</v>
      </c>
      <c r="N202" s="3" t="s">
        <v>5</v>
      </c>
      <c r="O202" s="3" t="s">
        <v>5</v>
      </c>
      <c r="P202" s="3" t="s">
        <v>5</v>
      </c>
      <c r="T202" s="3" t="s">
        <v>5</v>
      </c>
    </row>
    <row r="203" spans="1:20" x14ac:dyDescent="0.25">
      <c r="A203" s="5" t="s">
        <v>5</v>
      </c>
      <c r="B203" s="5" t="s">
        <v>5</v>
      </c>
      <c r="C203" s="5" t="s">
        <v>5</v>
      </c>
      <c r="D203" s="5" t="s">
        <v>5</v>
      </c>
      <c r="E203" s="5" t="s">
        <v>5</v>
      </c>
      <c r="F203" s="5" t="s">
        <v>5</v>
      </c>
      <c r="G203" s="5" t="s">
        <v>5</v>
      </c>
      <c r="H203" s="5" t="s">
        <v>5</v>
      </c>
      <c r="I203" s="5" t="s">
        <v>5</v>
      </c>
      <c r="J203" s="5" t="s">
        <v>5</v>
      </c>
      <c r="K203" s="5" t="s">
        <v>5</v>
      </c>
      <c r="L203" s="3" t="s">
        <v>5</v>
      </c>
      <c r="M203" s="3" t="s">
        <v>5</v>
      </c>
      <c r="N203" s="3" t="s">
        <v>5</v>
      </c>
      <c r="O203" s="3" t="s">
        <v>5</v>
      </c>
      <c r="P203" s="3" t="s">
        <v>5</v>
      </c>
      <c r="T203" s="3" t="s">
        <v>5</v>
      </c>
    </row>
    <row r="204" spans="1:20" x14ac:dyDescent="0.25">
      <c r="A204" s="5" t="s">
        <v>5</v>
      </c>
      <c r="B204" s="5" t="s">
        <v>5</v>
      </c>
      <c r="C204" s="5" t="s">
        <v>5</v>
      </c>
      <c r="D204" s="5" t="s">
        <v>5</v>
      </c>
      <c r="E204" s="5" t="s">
        <v>5</v>
      </c>
      <c r="F204" s="5" t="s">
        <v>5</v>
      </c>
      <c r="G204" s="5" t="s">
        <v>5</v>
      </c>
      <c r="H204" s="5" t="s">
        <v>5</v>
      </c>
      <c r="I204" s="5" t="s">
        <v>5</v>
      </c>
      <c r="J204" s="5" t="s">
        <v>5</v>
      </c>
      <c r="K204" s="5" t="s">
        <v>5</v>
      </c>
      <c r="L204" s="3" t="s">
        <v>5</v>
      </c>
      <c r="M204" s="3" t="s">
        <v>5</v>
      </c>
      <c r="N204" s="3" t="s">
        <v>5</v>
      </c>
      <c r="O204" s="3" t="s">
        <v>5</v>
      </c>
      <c r="P204" s="3" t="s">
        <v>5</v>
      </c>
      <c r="T204" s="3" t="s">
        <v>5</v>
      </c>
    </row>
    <row r="205" spans="1:20" x14ac:dyDescent="0.25">
      <c r="A205" s="5" t="s">
        <v>5</v>
      </c>
      <c r="B205" s="5" t="s">
        <v>5</v>
      </c>
      <c r="C205" s="5" t="s">
        <v>5</v>
      </c>
      <c r="D205" s="5" t="s">
        <v>5</v>
      </c>
      <c r="E205" s="5" t="s">
        <v>5</v>
      </c>
      <c r="F205" s="5" t="s">
        <v>5</v>
      </c>
      <c r="G205" s="5" t="s">
        <v>5</v>
      </c>
      <c r="H205" s="5" t="s">
        <v>5</v>
      </c>
      <c r="I205" s="5" t="s">
        <v>5</v>
      </c>
      <c r="J205" s="5" t="s">
        <v>5</v>
      </c>
      <c r="K205" s="5" t="s">
        <v>5</v>
      </c>
      <c r="L205" s="3" t="s">
        <v>5</v>
      </c>
      <c r="M205" s="3" t="s">
        <v>5</v>
      </c>
      <c r="N205" s="3" t="s">
        <v>5</v>
      </c>
      <c r="O205" s="3" t="s">
        <v>5</v>
      </c>
      <c r="P205" s="3" t="s">
        <v>5</v>
      </c>
      <c r="T205" s="3" t="s">
        <v>5</v>
      </c>
    </row>
    <row r="206" spans="1:20" x14ac:dyDescent="0.25">
      <c r="A206" s="5" t="s">
        <v>5</v>
      </c>
      <c r="B206" s="5" t="s">
        <v>5</v>
      </c>
      <c r="C206" s="5" t="s">
        <v>5</v>
      </c>
      <c r="D206" s="5" t="s">
        <v>5</v>
      </c>
      <c r="E206" s="5" t="s">
        <v>5</v>
      </c>
      <c r="F206" s="5" t="s">
        <v>5</v>
      </c>
      <c r="G206" s="5" t="s">
        <v>5</v>
      </c>
      <c r="H206" s="5" t="s">
        <v>5</v>
      </c>
      <c r="I206" s="5" t="s">
        <v>5</v>
      </c>
      <c r="J206" s="5" t="s">
        <v>5</v>
      </c>
      <c r="K206" s="5" t="s">
        <v>5</v>
      </c>
      <c r="L206" s="3" t="s">
        <v>5</v>
      </c>
      <c r="M206" s="3" t="s">
        <v>5</v>
      </c>
      <c r="N206" s="3" t="s">
        <v>5</v>
      </c>
      <c r="O206" s="3" t="s">
        <v>5</v>
      </c>
      <c r="P206" s="3" t="s">
        <v>5</v>
      </c>
      <c r="T206" s="3" t="s">
        <v>5</v>
      </c>
    </row>
    <row r="207" spans="1:20" x14ac:dyDescent="0.25">
      <c r="A207" s="5" t="s">
        <v>5</v>
      </c>
      <c r="B207" s="5" t="s">
        <v>5</v>
      </c>
      <c r="C207" s="5" t="s">
        <v>5</v>
      </c>
      <c r="D207" s="5" t="s">
        <v>5</v>
      </c>
      <c r="E207" s="5" t="s">
        <v>5</v>
      </c>
      <c r="F207" s="5" t="s">
        <v>5</v>
      </c>
      <c r="G207" s="5" t="s">
        <v>5</v>
      </c>
      <c r="H207" s="5" t="s">
        <v>5</v>
      </c>
      <c r="I207" s="5" t="s">
        <v>5</v>
      </c>
      <c r="J207" s="5" t="s">
        <v>5</v>
      </c>
      <c r="K207" s="5" t="s">
        <v>5</v>
      </c>
      <c r="L207" s="3" t="s">
        <v>5</v>
      </c>
      <c r="M207" s="3" t="s">
        <v>5</v>
      </c>
      <c r="N207" s="3" t="s">
        <v>5</v>
      </c>
      <c r="O207" s="3" t="s">
        <v>5</v>
      </c>
      <c r="P207" s="3" t="s">
        <v>5</v>
      </c>
      <c r="T207" s="3" t="s">
        <v>5</v>
      </c>
    </row>
    <row r="208" spans="1:20" x14ac:dyDescent="0.25">
      <c r="A208" s="5" t="s">
        <v>5</v>
      </c>
      <c r="B208" s="5" t="s">
        <v>5</v>
      </c>
      <c r="C208" s="5" t="s">
        <v>5</v>
      </c>
      <c r="D208" s="5" t="s">
        <v>5</v>
      </c>
      <c r="E208" s="5" t="s">
        <v>5</v>
      </c>
      <c r="F208" s="5" t="s">
        <v>5</v>
      </c>
      <c r="G208" s="5" t="s">
        <v>5</v>
      </c>
      <c r="H208" s="5" t="s">
        <v>5</v>
      </c>
      <c r="I208" s="5" t="s">
        <v>5</v>
      </c>
      <c r="J208" s="5" t="s">
        <v>5</v>
      </c>
      <c r="K208" s="5" t="s">
        <v>5</v>
      </c>
      <c r="L208" s="3" t="s">
        <v>5</v>
      </c>
      <c r="M208" s="3" t="s">
        <v>5</v>
      </c>
      <c r="N208" s="3" t="s">
        <v>5</v>
      </c>
      <c r="O208" s="3" t="s">
        <v>5</v>
      </c>
      <c r="P208" s="3" t="s">
        <v>5</v>
      </c>
      <c r="T208" s="3" t="s">
        <v>5</v>
      </c>
    </row>
    <row r="209" spans="1:20" x14ac:dyDescent="0.25">
      <c r="A209" s="5" t="s">
        <v>5</v>
      </c>
      <c r="B209" s="5" t="s">
        <v>5</v>
      </c>
      <c r="C209" s="5" t="s">
        <v>5</v>
      </c>
      <c r="D209" s="5" t="s">
        <v>5</v>
      </c>
      <c r="E209" s="5" t="s">
        <v>5</v>
      </c>
      <c r="F209" s="5" t="s">
        <v>5</v>
      </c>
      <c r="G209" s="5" t="s">
        <v>5</v>
      </c>
      <c r="H209" s="5" t="s">
        <v>5</v>
      </c>
      <c r="I209" s="5" t="s">
        <v>5</v>
      </c>
      <c r="J209" s="5" t="s">
        <v>5</v>
      </c>
      <c r="K209" s="5" t="s">
        <v>5</v>
      </c>
      <c r="L209" s="3" t="s">
        <v>5</v>
      </c>
      <c r="M209" s="3" t="s">
        <v>5</v>
      </c>
      <c r="N209" s="3" t="s">
        <v>5</v>
      </c>
      <c r="O209" s="3" t="s">
        <v>5</v>
      </c>
      <c r="P209" s="3" t="s">
        <v>5</v>
      </c>
      <c r="T209" s="3" t="s">
        <v>5</v>
      </c>
    </row>
    <row r="210" spans="1:20" x14ac:dyDescent="0.25">
      <c r="A210" s="5" t="s">
        <v>5</v>
      </c>
      <c r="B210" s="5" t="s">
        <v>5</v>
      </c>
      <c r="C210" s="5" t="s">
        <v>5</v>
      </c>
      <c r="D210" s="5" t="s">
        <v>5</v>
      </c>
      <c r="E210" s="5" t="s">
        <v>5</v>
      </c>
      <c r="F210" s="5" t="s">
        <v>5</v>
      </c>
      <c r="G210" s="5" t="s">
        <v>5</v>
      </c>
      <c r="H210" s="5" t="s">
        <v>5</v>
      </c>
      <c r="I210" s="5" t="s">
        <v>5</v>
      </c>
      <c r="J210" s="5" t="s">
        <v>5</v>
      </c>
      <c r="K210" s="5" t="s">
        <v>5</v>
      </c>
      <c r="L210" s="3" t="s">
        <v>5</v>
      </c>
      <c r="M210" s="3" t="s">
        <v>5</v>
      </c>
      <c r="N210" s="3" t="s">
        <v>5</v>
      </c>
      <c r="O210" s="3" t="s">
        <v>5</v>
      </c>
      <c r="P210" s="3" t="s">
        <v>5</v>
      </c>
      <c r="T210" s="3" t="s">
        <v>5</v>
      </c>
    </row>
    <row r="211" spans="1:20" x14ac:dyDescent="0.25">
      <c r="A211" s="5" t="s">
        <v>5</v>
      </c>
      <c r="B211" s="5" t="s">
        <v>5</v>
      </c>
      <c r="C211" s="5" t="s">
        <v>5</v>
      </c>
      <c r="D211" s="5" t="s">
        <v>5</v>
      </c>
      <c r="E211" s="5" t="s">
        <v>5</v>
      </c>
      <c r="F211" s="5" t="s">
        <v>5</v>
      </c>
      <c r="G211" s="5" t="s">
        <v>5</v>
      </c>
      <c r="H211" s="5" t="s">
        <v>5</v>
      </c>
      <c r="I211" s="5" t="s">
        <v>5</v>
      </c>
      <c r="J211" s="5" t="s">
        <v>5</v>
      </c>
      <c r="K211" s="5" t="s">
        <v>5</v>
      </c>
      <c r="L211" s="3" t="s">
        <v>5</v>
      </c>
      <c r="M211" s="3" t="s">
        <v>5</v>
      </c>
      <c r="N211" s="3" t="s">
        <v>5</v>
      </c>
      <c r="O211" s="3" t="s">
        <v>5</v>
      </c>
      <c r="P211" s="3" t="s">
        <v>5</v>
      </c>
      <c r="T211" s="3" t="s">
        <v>5</v>
      </c>
    </row>
    <row r="212" spans="1:20" x14ac:dyDescent="0.25">
      <c r="A212" s="5" t="s">
        <v>5</v>
      </c>
      <c r="B212" s="5" t="s">
        <v>5</v>
      </c>
      <c r="C212" s="5" t="s">
        <v>5</v>
      </c>
      <c r="D212" s="5" t="s">
        <v>5</v>
      </c>
      <c r="E212" s="5" t="s">
        <v>5</v>
      </c>
      <c r="F212" s="5" t="s">
        <v>5</v>
      </c>
      <c r="G212" s="5" t="s">
        <v>5</v>
      </c>
      <c r="H212" s="5" t="s">
        <v>5</v>
      </c>
      <c r="I212" s="5" t="s">
        <v>5</v>
      </c>
      <c r="J212" s="5" t="s">
        <v>5</v>
      </c>
      <c r="K212" s="5" t="s">
        <v>5</v>
      </c>
      <c r="L212" s="3" t="s">
        <v>5</v>
      </c>
      <c r="M212" s="3" t="s">
        <v>5</v>
      </c>
      <c r="N212" s="3" t="s">
        <v>5</v>
      </c>
      <c r="O212" s="3" t="s">
        <v>5</v>
      </c>
      <c r="P212" s="3" t="s">
        <v>5</v>
      </c>
      <c r="T212" s="3" t="s">
        <v>5</v>
      </c>
    </row>
    <row r="213" spans="1:20" x14ac:dyDescent="0.25">
      <c r="A213" s="5" t="s">
        <v>5</v>
      </c>
      <c r="B213" s="5" t="s">
        <v>5</v>
      </c>
      <c r="C213" s="5" t="s">
        <v>5</v>
      </c>
      <c r="D213" s="5" t="s">
        <v>5</v>
      </c>
      <c r="E213" s="5" t="s">
        <v>5</v>
      </c>
      <c r="F213" s="5" t="s">
        <v>5</v>
      </c>
      <c r="G213" s="5" t="s">
        <v>5</v>
      </c>
      <c r="H213" s="5" t="s">
        <v>5</v>
      </c>
      <c r="I213" s="5" t="s">
        <v>5</v>
      </c>
      <c r="J213" s="5" t="s">
        <v>5</v>
      </c>
      <c r="K213" s="5" t="s">
        <v>5</v>
      </c>
      <c r="L213" s="3" t="s">
        <v>5</v>
      </c>
      <c r="M213" s="3" t="s">
        <v>5</v>
      </c>
      <c r="N213" s="3" t="s">
        <v>5</v>
      </c>
      <c r="O213" s="3" t="s">
        <v>5</v>
      </c>
      <c r="P213" s="3" t="s">
        <v>5</v>
      </c>
      <c r="T213" s="3" t="s">
        <v>5</v>
      </c>
    </row>
    <row r="214" spans="1:20" x14ac:dyDescent="0.25">
      <c r="A214" s="5" t="s">
        <v>5</v>
      </c>
      <c r="B214" s="5" t="s">
        <v>5</v>
      </c>
      <c r="C214" s="5" t="s">
        <v>5</v>
      </c>
      <c r="D214" s="5" t="s">
        <v>5</v>
      </c>
      <c r="E214" s="5" t="s">
        <v>5</v>
      </c>
      <c r="F214" s="5" t="s">
        <v>5</v>
      </c>
      <c r="G214" s="5" t="s">
        <v>5</v>
      </c>
      <c r="H214" s="5" t="s">
        <v>5</v>
      </c>
      <c r="I214" s="5" t="s">
        <v>5</v>
      </c>
      <c r="J214" s="5" t="s">
        <v>5</v>
      </c>
      <c r="K214" s="5" t="s">
        <v>5</v>
      </c>
      <c r="L214" s="3" t="s">
        <v>5</v>
      </c>
      <c r="M214" s="3" t="s">
        <v>5</v>
      </c>
      <c r="N214" s="3" t="s">
        <v>5</v>
      </c>
      <c r="O214" s="3" t="s">
        <v>5</v>
      </c>
      <c r="P214" s="3" t="s">
        <v>5</v>
      </c>
      <c r="T214" s="3" t="s">
        <v>5</v>
      </c>
    </row>
    <row r="215" spans="1:20" x14ac:dyDescent="0.25">
      <c r="A215" s="5" t="s">
        <v>5</v>
      </c>
      <c r="B215" s="5" t="s">
        <v>5</v>
      </c>
      <c r="C215" s="5" t="s">
        <v>5</v>
      </c>
      <c r="D215" s="5" t="s">
        <v>5</v>
      </c>
      <c r="E215" s="5" t="s">
        <v>5</v>
      </c>
      <c r="F215" s="5" t="s">
        <v>5</v>
      </c>
      <c r="G215" s="5" t="s">
        <v>5</v>
      </c>
      <c r="H215" s="5" t="s">
        <v>5</v>
      </c>
      <c r="I215" s="5" t="s">
        <v>5</v>
      </c>
      <c r="J215" s="5" t="s">
        <v>5</v>
      </c>
      <c r="K215" s="5" t="s">
        <v>5</v>
      </c>
      <c r="L215" s="3" t="s">
        <v>5</v>
      </c>
      <c r="M215" s="3" t="s">
        <v>5</v>
      </c>
      <c r="N215" s="3" t="s">
        <v>5</v>
      </c>
      <c r="O215" s="3" t="s">
        <v>5</v>
      </c>
      <c r="P215" s="3" t="s">
        <v>5</v>
      </c>
      <c r="T215" s="3" t="s">
        <v>5</v>
      </c>
    </row>
    <row r="216" spans="1:20" x14ac:dyDescent="0.25">
      <c r="A216" s="5" t="s">
        <v>5</v>
      </c>
      <c r="B216" s="5" t="s">
        <v>5</v>
      </c>
      <c r="C216" s="5" t="s">
        <v>5</v>
      </c>
      <c r="D216" s="5" t="s">
        <v>5</v>
      </c>
      <c r="E216" s="5" t="s">
        <v>5</v>
      </c>
      <c r="F216" s="5" t="s">
        <v>5</v>
      </c>
      <c r="G216" s="5" t="s">
        <v>5</v>
      </c>
      <c r="H216" s="5" t="s">
        <v>5</v>
      </c>
      <c r="I216" s="5" t="s">
        <v>5</v>
      </c>
      <c r="J216" s="5" t="s">
        <v>5</v>
      </c>
      <c r="K216" s="5" t="s">
        <v>5</v>
      </c>
      <c r="L216" s="3" t="s">
        <v>5</v>
      </c>
      <c r="M216" s="3" t="s">
        <v>5</v>
      </c>
      <c r="N216" s="3" t="s">
        <v>5</v>
      </c>
      <c r="O216" s="3" t="s">
        <v>5</v>
      </c>
      <c r="P216" s="3" t="s">
        <v>5</v>
      </c>
      <c r="T216" s="3" t="s">
        <v>5</v>
      </c>
    </row>
    <row r="217" spans="1:20" x14ac:dyDescent="0.25">
      <c r="A217" s="5" t="s">
        <v>5</v>
      </c>
      <c r="B217" s="5" t="s">
        <v>5</v>
      </c>
      <c r="C217" s="5" t="s">
        <v>5</v>
      </c>
      <c r="D217" s="5" t="s">
        <v>5</v>
      </c>
      <c r="E217" s="5" t="s">
        <v>5</v>
      </c>
      <c r="F217" s="5" t="s">
        <v>5</v>
      </c>
      <c r="G217" s="5" t="s">
        <v>5</v>
      </c>
      <c r="H217" s="5" t="s">
        <v>5</v>
      </c>
      <c r="I217" s="5" t="s">
        <v>5</v>
      </c>
      <c r="J217" s="5" t="s">
        <v>5</v>
      </c>
      <c r="K217" s="5" t="s">
        <v>5</v>
      </c>
      <c r="L217" s="3" t="s">
        <v>5</v>
      </c>
      <c r="M217" s="3" t="s">
        <v>5</v>
      </c>
      <c r="N217" s="3" t="s">
        <v>5</v>
      </c>
      <c r="O217" s="3" t="s">
        <v>5</v>
      </c>
      <c r="P217" s="3" t="s">
        <v>5</v>
      </c>
      <c r="T217" s="3" t="s">
        <v>5</v>
      </c>
    </row>
    <row r="218" spans="1:20" x14ac:dyDescent="0.25">
      <c r="A218" s="5" t="s">
        <v>5</v>
      </c>
      <c r="B218" s="5" t="s">
        <v>5</v>
      </c>
      <c r="C218" s="5" t="s">
        <v>5</v>
      </c>
      <c r="D218" s="5" t="s">
        <v>5</v>
      </c>
      <c r="E218" s="5" t="s">
        <v>5</v>
      </c>
      <c r="F218" s="5" t="s">
        <v>5</v>
      </c>
      <c r="G218" s="5" t="s">
        <v>5</v>
      </c>
      <c r="H218" s="5" t="s">
        <v>5</v>
      </c>
      <c r="I218" s="5" t="s">
        <v>5</v>
      </c>
      <c r="J218" s="5" t="s">
        <v>5</v>
      </c>
      <c r="K218" s="5" t="s">
        <v>5</v>
      </c>
      <c r="L218" s="3" t="s">
        <v>5</v>
      </c>
      <c r="M218" s="3" t="s">
        <v>5</v>
      </c>
      <c r="N218" s="3" t="s">
        <v>5</v>
      </c>
      <c r="O218" s="3" t="s">
        <v>5</v>
      </c>
      <c r="P218" s="3" t="s">
        <v>5</v>
      </c>
      <c r="T218" s="3" t="s">
        <v>5</v>
      </c>
    </row>
    <row r="219" spans="1:20" x14ac:dyDescent="0.25">
      <c r="A219" s="5" t="s">
        <v>5</v>
      </c>
      <c r="B219" s="5" t="s">
        <v>5</v>
      </c>
      <c r="C219" s="5" t="s">
        <v>5</v>
      </c>
      <c r="D219" s="5" t="s">
        <v>5</v>
      </c>
      <c r="E219" s="5" t="s">
        <v>5</v>
      </c>
      <c r="F219" s="5" t="s">
        <v>5</v>
      </c>
      <c r="G219" s="5" t="s">
        <v>5</v>
      </c>
      <c r="H219" s="5" t="s">
        <v>5</v>
      </c>
      <c r="I219" s="5" t="s">
        <v>5</v>
      </c>
      <c r="J219" s="5" t="s">
        <v>5</v>
      </c>
      <c r="K219" s="5" t="s">
        <v>5</v>
      </c>
      <c r="L219" s="3" t="s">
        <v>5</v>
      </c>
      <c r="M219" s="3" t="s">
        <v>5</v>
      </c>
      <c r="N219" s="3" t="s">
        <v>5</v>
      </c>
      <c r="O219" s="3" t="s">
        <v>5</v>
      </c>
      <c r="P219" s="3" t="s">
        <v>5</v>
      </c>
      <c r="T219" s="3" t="s">
        <v>5</v>
      </c>
    </row>
    <row r="220" spans="1:20" x14ac:dyDescent="0.25">
      <c r="A220" s="5" t="s">
        <v>5</v>
      </c>
      <c r="B220" s="5" t="s">
        <v>5</v>
      </c>
      <c r="C220" s="5" t="s">
        <v>5</v>
      </c>
      <c r="D220" s="5" t="s">
        <v>5</v>
      </c>
      <c r="E220" s="5" t="s">
        <v>5</v>
      </c>
      <c r="F220" s="5" t="s">
        <v>5</v>
      </c>
      <c r="G220" s="5" t="s">
        <v>5</v>
      </c>
      <c r="H220" s="5" t="s">
        <v>5</v>
      </c>
      <c r="I220" s="5" t="s">
        <v>5</v>
      </c>
      <c r="J220" s="5" t="s">
        <v>5</v>
      </c>
      <c r="K220" s="5" t="s">
        <v>5</v>
      </c>
      <c r="L220" s="3" t="s">
        <v>5</v>
      </c>
      <c r="M220" s="3" t="s">
        <v>5</v>
      </c>
      <c r="N220" s="3" t="s">
        <v>5</v>
      </c>
      <c r="O220" s="3" t="s">
        <v>5</v>
      </c>
      <c r="P220" s="3" t="s">
        <v>5</v>
      </c>
      <c r="T220" s="3" t="s">
        <v>5</v>
      </c>
    </row>
    <row r="221" spans="1:20" x14ac:dyDescent="0.25">
      <c r="A221" s="5" t="s">
        <v>5</v>
      </c>
      <c r="B221" s="5" t="s">
        <v>5</v>
      </c>
      <c r="C221" s="5" t="s">
        <v>5</v>
      </c>
      <c r="D221" s="5" t="s">
        <v>5</v>
      </c>
      <c r="E221" s="5" t="s">
        <v>5</v>
      </c>
      <c r="F221" s="5" t="s">
        <v>5</v>
      </c>
      <c r="G221" s="5" t="s">
        <v>5</v>
      </c>
      <c r="H221" s="5" t="s">
        <v>5</v>
      </c>
      <c r="I221" s="5" t="s">
        <v>5</v>
      </c>
      <c r="J221" s="5" t="s">
        <v>5</v>
      </c>
      <c r="K221" s="5" t="s">
        <v>5</v>
      </c>
      <c r="L221" s="3" t="s">
        <v>5</v>
      </c>
      <c r="M221" s="3" t="s">
        <v>5</v>
      </c>
      <c r="N221" s="3" t="s">
        <v>5</v>
      </c>
      <c r="O221" s="3" t="s">
        <v>5</v>
      </c>
      <c r="P221" s="3" t="s">
        <v>5</v>
      </c>
      <c r="T221" s="3" t="s">
        <v>5</v>
      </c>
    </row>
    <row r="222" spans="1:20" x14ac:dyDescent="0.25">
      <c r="A222" s="5" t="s">
        <v>5</v>
      </c>
      <c r="B222" s="5" t="s">
        <v>5</v>
      </c>
      <c r="C222" s="5" t="s">
        <v>5</v>
      </c>
      <c r="D222" s="5" t="s">
        <v>5</v>
      </c>
      <c r="E222" s="5" t="s">
        <v>5</v>
      </c>
      <c r="F222" s="5" t="s">
        <v>5</v>
      </c>
      <c r="G222" s="5" t="s">
        <v>5</v>
      </c>
      <c r="H222" s="5" t="s">
        <v>5</v>
      </c>
      <c r="I222" s="5" t="s">
        <v>5</v>
      </c>
      <c r="J222" s="5" t="s">
        <v>5</v>
      </c>
      <c r="K222" s="5" t="s">
        <v>5</v>
      </c>
      <c r="L222" s="3" t="s">
        <v>5</v>
      </c>
      <c r="M222" s="3" t="s">
        <v>5</v>
      </c>
      <c r="N222" s="3" t="s">
        <v>5</v>
      </c>
      <c r="O222" s="3" t="s">
        <v>5</v>
      </c>
      <c r="P222" s="3" t="s">
        <v>5</v>
      </c>
      <c r="T222" s="3" t="s">
        <v>5</v>
      </c>
    </row>
    <row r="223" spans="1:20" x14ac:dyDescent="0.25">
      <c r="A223" s="5" t="s">
        <v>5</v>
      </c>
      <c r="B223" s="5" t="s">
        <v>5</v>
      </c>
      <c r="C223" s="5" t="s">
        <v>5</v>
      </c>
      <c r="D223" s="5" t="s">
        <v>5</v>
      </c>
      <c r="E223" s="5" t="s">
        <v>5</v>
      </c>
      <c r="F223" s="5" t="s">
        <v>5</v>
      </c>
      <c r="G223" s="5" t="s">
        <v>5</v>
      </c>
      <c r="H223" s="5" t="s">
        <v>5</v>
      </c>
      <c r="I223" s="5" t="s">
        <v>5</v>
      </c>
      <c r="J223" s="5" t="s">
        <v>5</v>
      </c>
      <c r="K223" s="5" t="s">
        <v>5</v>
      </c>
      <c r="L223" s="3" t="s">
        <v>5</v>
      </c>
      <c r="M223" s="3" t="s">
        <v>5</v>
      </c>
      <c r="N223" s="3" t="s">
        <v>5</v>
      </c>
      <c r="O223" s="3" t="s">
        <v>5</v>
      </c>
      <c r="P223" s="3" t="s">
        <v>5</v>
      </c>
      <c r="T223" s="3" t="s">
        <v>5</v>
      </c>
    </row>
    <row r="224" spans="1:20" x14ac:dyDescent="0.25">
      <c r="A224" s="5" t="s">
        <v>5</v>
      </c>
      <c r="B224" s="5" t="s">
        <v>5</v>
      </c>
      <c r="C224" s="5" t="s">
        <v>5</v>
      </c>
      <c r="D224" s="5" t="s">
        <v>5</v>
      </c>
      <c r="E224" s="5" t="s">
        <v>5</v>
      </c>
      <c r="F224" s="5" t="s">
        <v>5</v>
      </c>
      <c r="G224" s="5" t="s">
        <v>5</v>
      </c>
      <c r="H224" s="5" t="s">
        <v>5</v>
      </c>
      <c r="I224" s="5" t="s">
        <v>5</v>
      </c>
      <c r="J224" s="5" t="s">
        <v>5</v>
      </c>
      <c r="K224" s="5" t="s">
        <v>5</v>
      </c>
      <c r="L224" s="3" t="s">
        <v>5</v>
      </c>
      <c r="M224" s="3" t="s">
        <v>5</v>
      </c>
      <c r="N224" s="3" t="s">
        <v>5</v>
      </c>
      <c r="O224" s="3" t="s">
        <v>5</v>
      </c>
      <c r="P224" s="3" t="s">
        <v>5</v>
      </c>
      <c r="T224" s="3" t="s">
        <v>5</v>
      </c>
    </row>
    <row r="225" spans="1:20" x14ac:dyDescent="0.25">
      <c r="A225" s="5" t="s">
        <v>5</v>
      </c>
      <c r="B225" s="5" t="s">
        <v>5</v>
      </c>
      <c r="C225" s="5" t="s">
        <v>5</v>
      </c>
      <c r="D225" s="5" t="s">
        <v>5</v>
      </c>
      <c r="E225" s="5" t="s">
        <v>5</v>
      </c>
      <c r="F225" s="5" t="s">
        <v>5</v>
      </c>
      <c r="G225" s="5" t="s">
        <v>5</v>
      </c>
      <c r="H225" s="5" t="s">
        <v>5</v>
      </c>
      <c r="I225" s="5" t="s">
        <v>5</v>
      </c>
      <c r="J225" s="5" t="s">
        <v>5</v>
      </c>
      <c r="K225" s="5" t="s">
        <v>5</v>
      </c>
      <c r="L225" s="3" t="s">
        <v>5</v>
      </c>
      <c r="M225" s="3" t="s">
        <v>5</v>
      </c>
      <c r="N225" s="3" t="s">
        <v>5</v>
      </c>
      <c r="O225" s="3" t="s">
        <v>5</v>
      </c>
      <c r="P225" s="3" t="s">
        <v>5</v>
      </c>
      <c r="T225" s="3" t="s">
        <v>5</v>
      </c>
    </row>
    <row r="226" spans="1:20" x14ac:dyDescent="0.25">
      <c r="A226" s="5" t="s">
        <v>5</v>
      </c>
      <c r="B226" s="5" t="s">
        <v>5</v>
      </c>
      <c r="C226" s="5" t="s">
        <v>5</v>
      </c>
      <c r="D226" s="5" t="s">
        <v>5</v>
      </c>
      <c r="E226" s="5" t="s">
        <v>5</v>
      </c>
      <c r="F226" s="5" t="s">
        <v>5</v>
      </c>
      <c r="G226" s="5" t="s">
        <v>5</v>
      </c>
      <c r="H226" s="5" t="s">
        <v>5</v>
      </c>
      <c r="I226" s="5" t="s">
        <v>5</v>
      </c>
      <c r="J226" s="5" t="s">
        <v>5</v>
      </c>
      <c r="K226" s="5" t="s">
        <v>5</v>
      </c>
      <c r="L226" s="3" t="s">
        <v>5</v>
      </c>
      <c r="M226" s="3" t="s">
        <v>5</v>
      </c>
      <c r="N226" s="3" t="s">
        <v>5</v>
      </c>
      <c r="O226" s="3" t="s">
        <v>5</v>
      </c>
      <c r="P226" s="3" t="s">
        <v>5</v>
      </c>
      <c r="T226" s="3" t="s">
        <v>5</v>
      </c>
    </row>
    <row r="227" spans="1:20" x14ac:dyDescent="0.25">
      <c r="A227" s="5" t="s">
        <v>5</v>
      </c>
      <c r="B227" s="5" t="s">
        <v>5</v>
      </c>
      <c r="C227" s="5" t="s">
        <v>5</v>
      </c>
      <c r="D227" s="5" t="s">
        <v>5</v>
      </c>
      <c r="E227" s="5" t="s">
        <v>5</v>
      </c>
      <c r="F227" s="5" t="s">
        <v>5</v>
      </c>
      <c r="G227" s="5" t="s">
        <v>5</v>
      </c>
      <c r="H227" s="5" t="s">
        <v>5</v>
      </c>
      <c r="I227" s="5" t="s">
        <v>5</v>
      </c>
      <c r="J227" s="5" t="s">
        <v>5</v>
      </c>
      <c r="K227" s="5" t="s">
        <v>5</v>
      </c>
      <c r="L227" s="3" t="s">
        <v>5</v>
      </c>
      <c r="M227" s="3" t="s">
        <v>5</v>
      </c>
      <c r="N227" s="3" t="s">
        <v>5</v>
      </c>
      <c r="O227" s="3" t="s">
        <v>5</v>
      </c>
      <c r="P227" s="3" t="s">
        <v>5</v>
      </c>
      <c r="T227" s="3" t="s">
        <v>5</v>
      </c>
    </row>
    <row r="228" spans="1:20" x14ac:dyDescent="0.25">
      <c r="A228" s="5" t="s">
        <v>5</v>
      </c>
      <c r="B228" s="5" t="s">
        <v>5</v>
      </c>
      <c r="C228" s="5" t="s">
        <v>5</v>
      </c>
      <c r="D228" s="5" t="s">
        <v>5</v>
      </c>
      <c r="E228" s="5" t="s">
        <v>5</v>
      </c>
      <c r="F228" s="5" t="s">
        <v>5</v>
      </c>
      <c r="G228" s="5" t="s">
        <v>5</v>
      </c>
      <c r="H228" s="5" t="s">
        <v>5</v>
      </c>
      <c r="I228" s="5" t="s">
        <v>5</v>
      </c>
      <c r="J228" s="5" t="s">
        <v>5</v>
      </c>
      <c r="K228" s="5" t="s">
        <v>5</v>
      </c>
      <c r="L228" s="3" t="s">
        <v>5</v>
      </c>
      <c r="M228" s="3" t="s">
        <v>5</v>
      </c>
      <c r="N228" s="3" t="s">
        <v>5</v>
      </c>
      <c r="O228" s="3" t="s">
        <v>5</v>
      </c>
      <c r="P228" s="3" t="s">
        <v>5</v>
      </c>
      <c r="T228" s="3" t="s">
        <v>5</v>
      </c>
    </row>
    <row r="229" spans="1:20" x14ac:dyDescent="0.25">
      <c r="A229" s="5" t="s">
        <v>5</v>
      </c>
      <c r="B229" s="5" t="s">
        <v>5</v>
      </c>
      <c r="C229" s="5" t="s">
        <v>5</v>
      </c>
      <c r="D229" s="5" t="s">
        <v>5</v>
      </c>
      <c r="E229" s="5" t="s">
        <v>5</v>
      </c>
      <c r="F229" s="5" t="s">
        <v>5</v>
      </c>
      <c r="G229" s="5" t="s">
        <v>5</v>
      </c>
      <c r="H229" s="5" t="s">
        <v>5</v>
      </c>
      <c r="I229" s="5" t="s">
        <v>5</v>
      </c>
      <c r="J229" s="5" t="s">
        <v>5</v>
      </c>
      <c r="K229" s="5" t="s">
        <v>5</v>
      </c>
      <c r="L229" s="3" t="s">
        <v>5</v>
      </c>
      <c r="M229" s="3" t="s">
        <v>5</v>
      </c>
      <c r="N229" s="3" t="s">
        <v>5</v>
      </c>
      <c r="O229" s="3" t="s">
        <v>5</v>
      </c>
      <c r="P229" s="3" t="s">
        <v>5</v>
      </c>
      <c r="T229" s="3" t="s">
        <v>5</v>
      </c>
    </row>
    <row r="230" spans="1:20" x14ac:dyDescent="0.25">
      <c r="A230" s="5" t="s">
        <v>5</v>
      </c>
      <c r="B230" s="5" t="s">
        <v>5</v>
      </c>
      <c r="C230" s="5" t="s">
        <v>5</v>
      </c>
      <c r="D230" s="5" t="s">
        <v>5</v>
      </c>
      <c r="E230" s="5" t="s">
        <v>5</v>
      </c>
      <c r="F230" s="5" t="s">
        <v>5</v>
      </c>
      <c r="G230" s="5" t="s">
        <v>5</v>
      </c>
      <c r="H230" s="5" t="s">
        <v>5</v>
      </c>
      <c r="I230" s="5" t="s">
        <v>5</v>
      </c>
      <c r="J230" s="5" t="s">
        <v>5</v>
      </c>
      <c r="K230" s="5" t="s">
        <v>5</v>
      </c>
      <c r="L230" s="3" t="s">
        <v>5</v>
      </c>
      <c r="M230" s="3" t="s">
        <v>5</v>
      </c>
      <c r="N230" s="3" t="s">
        <v>5</v>
      </c>
      <c r="O230" s="3" t="s">
        <v>5</v>
      </c>
      <c r="P230" s="3" t="s">
        <v>5</v>
      </c>
      <c r="T230" s="3" t="s">
        <v>5</v>
      </c>
    </row>
    <row r="231" spans="1:20" x14ac:dyDescent="0.25">
      <c r="A231" s="5" t="s">
        <v>5</v>
      </c>
      <c r="B231" s="5" t="s">
        <v>5</v>
      </c>
      <c r="C231" s="5" t="s">
        <v>5</v>
      </c>
      <c r="D231" s="5" t="s">
        <v>5</v>
      </c>
      <c r="E231" s="5" t="s">
        <v>5</v>
      </c>
      <c r="F231" s="5" t="s">
        <v>5</v>
      </c>
      <c r="G231" s="5" t="s">
        <v>5</v>
      </c>
      <c r="H231" s="5" t="s">
        <v>5</v>
      </c>
      <c r="I231" s="5" t="s">
        <v>5</v>
      </c>
      <c r="J231" s="5" t="s">
        <v>5</v>
      </c>
      <c r="K231" s="5" t="s">
        <v>5</v>
      </c>
      <c r="L231" s="3" t="s">
        <v>5</v>
      </c>
      <c r="M231" s="3" t="s">
        <v>5</v>
      </c>
      <c r="N231" s="3" t="s">
        <v>5</v>
      </c>
      <c r="O231" s="3" t="s">
        <v>5</v>
      </c>
      <c r="P231" s="3" t="s">
        <v>5</v>
      </c>
      <c r="T231" s="3" t="s">
        <v>5</v>
      </c>
    </row>
    <row r="232" spans="1:20" x14ac:dyDescent="0.25">
      <c r="A232" s="5" t="s">
        <v>5</v>
      </c>
      <c r="B232" s="5" t="s">
        <v>5</v>
      </c>
      <c r="C232" s="5" t="s">
        <v>5</v>
      </c>
      <c r="D232" s="5" t="s">
        <v>5</v>
      </c>
      <c r="E232" s="5" t="s">
        <v>5</v>
      </c>
      <c r="F232" s="5" t="s">
        <v>5</v>
      </c>
      <c r="G232" s="5" t="s">
        <v>5</v>
      </c>
      <c r="H232" s="5" t="s">
        <v>5</v>
      </c>
      <c r="I232" s="5" t="s">
        <v>5</v>
      </c>
      <c r="J232" s="5" t="s">
        <v>5</v>
      </c>
      <c r="K232" s="5" t="s">
        <v>5</v>
      </c>
      <c r="L232" s="3" t="s">
        <v>5</v>
      </c>
      <c r="M232" s="3" t="s">
        <v>5</v>
      </c>
      <c r="N232" s="3" t="s">
        <v>5</v>
      </c>
      <c r="O232" s="3" t="s">
        <v>5</v>
      </c>
      <c r="P232" s="3" t="s">
        <v>5</v>
      </c>
      <c r="T232" s="3" t="s">
        <v>5</v>
      </c>
    </row>
    <row r="233" spans="1:20" x14ac:dyDescent="0.25">
      <c r="A233" s="5" t="s">
        <v>5</v>
      </c>
      <c r="B233" s="5" t="s">
        <v>5</v>
      </c>
      <c r="C233" s="5" t="s">
        <v>5</v>
      </c>
      <c r="D233" s="5" t="s">
        <v>5</v>
      </c>
      <c r="E233" s="5" t="s">
        <v>5</v>
      </c>
      <c r="F233" s="5" t="s">
        <v>5</v>
      </c>
      <c r="G233" s="5" t="s">
        <v>5</v>
      </c>
      <c r="H233" s="5" t="s">
        <v>5</v>
      </c>
      <c r="I233" s="5" t="s">
        <v>5</v>
      </c>
      <c r="J233" s="5" t="s">
        <v>5</v>
      </c>
      <c r="K233" s="5" t="s">
        <v>5</v>
      </c>
      <c r="L233" s="3" t="s">
        <v>5</v>
      </c>
      <c r="M233" s="3" t="s">
        <v>5</v>
      </c>
      <c r="N233" s="3" t="s">
        <v>5</v>
      </c>
      <c r="O233" s="3" t="s">
        <v>5</v>
      </c>
      <c r="P233" s="3" t="s">
        <v>5</v>
      </c>
      <c r="T233" s="3" t="s">
        <v>5</v>
      </c>
    </row>
    <row r="234" spans="1:20" x14ac:dyDescent="0.25">
      <c r="A234" s="5" t="s">
        <v>5</v>
      </c>
      <c r="B234" s="5" t="s">
        <v>5</v>
      </c>
      <c r="C234" s="5" t="s">
        <v>5</v>
      </c>
      <c r="D234" s="5" t="s">
        <v>5</v>
      </c>
      <c r="E234" s="5" t="s">
        <v>5</v>
      </c>
      <c r="F234" s="5" t="s">
        <v>5</v>
      </c>
      <c r="G234" s="5" t="s">
        <v>5</v>
      </c>
      <c r="H234" s="5" t="s">
        <v>5</v>
      </c>
      <c r="I234" s="5" t="s">
        <v>5</v>
      </c>
      <c r="J234" s="5" t="s">
        <v>5</v>
      </c>
      <c r="K234" s="5" t="s">
        <v>5</v>
      </c>
      <c r="L234" s="3" t="s">
        <v>5</v>
      </c>
      <c r="M234" s="3" t="s">
        <v>5</v>
      </c>
      <c r="N234" s="3" t="s">
        <v>5</v>
      </c>
      <c r="O234" s="3" t="s">
        <v>5</v>
      </c>
      <c r="P234" s="3" t="s">
        <v>5</v>
      </c>
      <c r="T234" s="3" t="s">
        <v>5</v>
      </c>
    </row>
    <row r="235" spans="1:20" x14ac:dyDescent="0.25">
      <c r="A235" s="5" t="s">
        <v>5</v>
      </c>
      <c r="B235" s="5" t="s">
        <v>5</v>
      </c>
      <c r="C235" s="5" t="s">
        <v>5</v>
      </c>
      <c r="D235" s="5" t="s">
        <v>5</v>
      </c>
      <c r="E235" s="5" t="s">
        <v>5</v>
      </c>
      <c r="F235" s="5" t="s">
        <v>5</v>
      </c>
      <c r="G235" s="5" t="s">
        <v>5</v>
      </c>
      <c r="H235" s="5" t="s">
        <v>5</v>
      </c>
      <c r="I235" s="5" t="s">
        <v>5</v>
      </c>
      <c r="J235" s="5" t="s">
        <v>5</v>
      </c>
      <c r="K235" s="5" t="s">
        <v>5</v>
      </c>
      <c r="L235" s="3" t="s">
        <v>5</v>
      </c>
      <c r="M235" s="3" t="s">
        <v>5</v>
      </c>
      <c r="N235" s="3" t="s">
        <v>5</v>
      </c>
      <c r="O235" s="3" t="s">
        <v>5</v>
      </c>
      <c r="P235" s="3" t="s">
        <v>5</v>
      </c>
      <c r="T235" s="3" t="s">
        <v>5</v>
      </c>
    </row>
    <row r="236" spans="1:20" x14ac:dyDescent="0.25">
      <c r="A236" s="5" t="s">
        <v>5</v>
      </c>
      <c r="B236" s="5" t="s">
        <v>5</v>
      </c>
      <c r="C236" s="5" t="s">
        <v>5</v>
      </c>
      <c r="D236" s="5" t="s">
        <v>5</v>
      </c>
      <c r="E236" s="5" t="s">
        <v>5</v>
      </c>
      <c r="F236" s="5" t="s">
        <v>5</v>
      </c>
      <c r="G236" s="5" t="s">
        <v>5</v>
      </c>
      <c r="H236" s="5" t="s">
        <v>5</v>
      </c>
      <c r="I236" s="5" t="s">
        <v>5</v>
      </c>
      <c r="J236" s="5" t="s">
        <v>5</v>
      </c>
      <c r="K236" s="5" t="s">
        <v>5</v>
      </c>
      <c r="L236" s="3" t="s">
        <v>5</v>
      </c>
      <c r="M236" s="3" t="s">
        <v>5</v>
      </c>
      <c r="N236" s="3" t="s">
        <v>5</v>
      </c>
      <c r="O236" s="3" t="s">
        <v>5</v>
      </c>
      <c r="P236" s="3" t="s">
        <v>5</v>
      </c>
      <c r="T236" s="3" t="s">
        <v>5</v>
      </c>
    </row>
    <row r="237" spans="1:20" x14ac:dyDescent="0.25">
      <c r="A237" s="5" t="s">
        <v>5</v>
      </c>
      <c r="B237" s="5" t="s">
        <v>5</v>
      </c>
      <c r="C237" s="5" t="s">
        <v>5</v>
      </c>
      <c r="D237" s="5" t="s">
        <v>5</v>
      </c>
      <c r="E237" s="5" t="s">
        <v>5</v>
      </c>
      <c r="F237" s="5" t="s">
        <v>5</v>
      </c>
      <c r="G237" s="5" t="s">
        <v>5</v>
      </c>
      <c r="H237" s="5" t="s">
        <v>5</v>
      </c>
      <c r="I237" s="5" t="s">
        <v>5</v>
      </c>
      <c r="J237" s="5" t="s">
        <v>5</v>
      </c>
      <c r="K237" s="5" t="s">
        <v>5</v>
      </c>
      <c r="L237" s="3" t="s">
        <v>5</v>
      </c>
      <c r="M237" s="3" t="s">
        <v>5</v>
      </c>
      <c r="N237" s="3" t="s">
        <v>5</v>
      </c>
      <c r="O237" s="3" t="s">
        <v>5</v>
      </c>
      <c r="P237" s="3" t="s">
        <v>5</v>
      </c>
      <c r="T237" s="3" t="s">
        <v>5</v>
      </c>
    </row>
    <row r="238" spans="1:20" x14ac:dyDescent="0.25">
      <c r="A238" s="5" t="s">
        <v>5</v>
      </c>
      <c r="B238" s="5" t="s">
        <v>5</v>
      </c>
      <c r="C238" s="5" t="s">
        <v>5</v>
      </c>
      <c r="D238" s="5" t="s">
        <v>5</v>
      </c>
      <c r="E238" s="5" t="s">
        <v>5</v>
      </c>
      <c r="F238" s="5" t="s">
        <v>5</v>
      </c>
      <c r="G238" s="5" t="s">
        <v>5</v>
      </c>
      <c r="H238" s="5" t="s">
        <v>5</v>
      </c>
      <c r="I238" s="5" t="s">
        <v>5</v>
      </c>
      <c r="J238" s="5" t="s">
        <v>5</v>
      </c>
      <c r="K238" s="5" t="s">
        <v>5</v>
      </c>
      <c r="L238" s="3" t="s">
        <v>5</v>
      </c>
      <c r="M238" s="3" t="s">
        <v>5</v>
      </c>
      <c r="N238" s="3" t="s">
        <v>5</v>
      </c>
      <c r="O238" s="3" t="s">
        <v>5</v>
      </c>
      <c r="P238" s="3" t="s">
        <v>5</v>
      </c>
      <c r="T238" s="3" t="s">
        <v>5</v>
      </c>
    </row>
    <row r="239" spans="1:20" x14ac:dyDescent="0.25">
      <c r="A239" s="5" t="s">
        <v>5</v>
      </c>
      <c r="B239" s="5" t="s">
        <v>5</v>
      </c>
      <c r="C239" s="5" t="s">
        <v>5</v>
      </c>
      <c r="D239" s="5" t="s">
        <v>5</v>
      </c>
      <c r="E239" s="5" t="s">
        <v>5</v>
      </c>
      <c r="F239" s="5" t="s">
        <v>5</v>
      </c>
      <c r="G239" s="5" t="s">
        <v>5</v>
      </c>
      <c r="H239" s="5" t="s">
        <v>5</v>
      </c>
      <c r="I239" s="5" t="s">
        <v>5</v>
      </c>
      <c r="J239" s="5" t="s">
        <v>5</v>
      </c>
      <c r="K239" s="5" t="s">
        <v>5</v>
      </c>
      <c r="L239" s="3" t="s">
        <v>5</v>
      </c>
      <c r="M239" s="3" t="s">
        <v>5</v>
      </c>
      <c r="N239" s="3" t="s">
        <v>5</v>
      </c>
      <c r="O239" s="3" t="s">
        <v>5</v>
      </c>
      <c r="P239" s="3" t="s">
        <v>5</v>
      </c>
      <c r="T239" s="3" t="s">
        <v>5</v>
      </c>
    </row>
    <row r="240" spans="1:20" x14ac:dyDescent="0.25">
      <c r="A240" s="5" t="s">
        <v>5</v>
      </c>
      <c r="B240" s="5" t="s">
        <v>5</v>
      </c>
      <c r="C240" s="5" t="s">
        <v>5</v>
      </c>
      <c r="D240" s="5" t="s">
        <v>5</v>
      </c>
      <c r="E240" s="5" t="s">
        <v>5</v>
      </c>
      <c r="F240" s="5" t="s">
        <v>5</v>
      </c>
      <c r="G240" s="5" t="s">
        <v>5</v>
      </c>
      <c r="H240" s="5" t="s">
        <v>5</v>
      </c>
      <c r="I240" s="5" t="s">
        <v>5</v>
      </c>
      <c r="J240" s="5" t="s">
        <v>5</v>
      </c>
      <c r="K240" s="5" t="s">
        <v>5</v>
      </c>
      <c r="L240" s="3" t="s">
        <v>5</v>
      </c>
      <c r="M240" s="3" t="s">
        <v>5</v>
      </c>
      <c r="N240" s="3" t="s">
        <v>5</v>
      </c>
      <c r="O240" s="3" t="s">
        <v>5</v>
      </c>
      <c r="P240" s="3" t="s">
        <v>5</v>
      </c>
      <c r="T240" s="3" t="s">
        <v>5</v>
      </c>
    </row>
    <row r="241" spans="1:20" x14ac:dyDescent="0.25">
      <c r="A241" s="5" t="s">
        <v>5</v>
      </c>
      <c r="B241" s="5" t="s">
        <v>5</v>
      </c>
      <c r="C241" s="5" t="s">
        <v>5</v>
      </c>
      <c r="D241" s="5" t="s">
        <v>5</v>
      </c>
      <c r="E241" s="5" t="s">
        <v>5</v>
      </c>
      <c r="F241" s="5" t="s">
        <v>5</v>
      </c>
      <c r="G241" s="5" t="s">
        <v>5</v>
      </c>
      <c r="H241" s="5" t="s">
        <v>5</v>
      </c>
      <c r="I241" s="5" t="s">
        <v>5</v>
      </c>
      <c r="J241" s="5" t="s">
        <v>5</v>
      </c>
      <c r="K241" s="5" t="s">
        <v>5</v>
      </c>
      <c r="L241" s="3" t="s">
        <v>5</v>
      </c>
      <c r="M241" s="3" t="s">
        <v>5</v>
      </c>
      <c r="N241" s="3" t="s">
        <v>5</v>
      </c>
      <c r="O241" s="3" t="s">
        <v>5</v>
      </c>
      <c r="P241" s="3" t="s">
        <v>5</v>
      </c>
      <c r="T241" s="3" t="s">
        <v>5</v>
      </c>
    </row>
    <row r="242" spans="1:20" x14ac:dyDescent="0.25">
      <c r="A242" s="5" t="s">
        <v>5</v>
      </c>
      <c r="B242" s="5" t="s">
        <v>5</v>
      </c>
      <c r="C242" s="5" t="s">
        <v>5</v>
      </c>
      <c r="D242" s="5" t="s">
        <v>5</v>
      </c>
      <c r="E242" s="5" t="s">
        <v>5</v>
      </c>
      <c r="F242" s="5" t="s">
        <v>5</v>
      </c>
      <c r="G242" s="5" t="s">
        <v>5</v>
      </c>
      <c r="H242" s="5" t="s">
        <v>5</v>
      </c>
      <c r="I242" s="5" t="s">
        <v>5</v>
      </c>
      <c r="J242" s="5" t="s">
        <v>5</v>
      </c>
      <c r="K242" s="5" t="s">
        <v>5</v>
      </c>
      <c r="L242" s="3" t="s">
        <v>5</v>
      </c>
      <c r="M242" s="3" t="s">
        <v>5</v>
      </c>
      <c r="N242" s="3" t="s">
        <v>5</v>
      </c>
      <c r="O242" s="3" t="s">
        <v>5</v>
      </c>
      <c r="P242" s="3" t="s">
        <v>5</v>
      </c>
      <c r="T242" s="3" t="s">
        <v>5</v>
      </c>
    </row>
    <row r="243" spans="1:20" x14ac:dyDescent="0.25">
      <c r="A243" s="5" t="s">
        <v>5</v>
      </c>
      <c r="B243" s="5" t="s">
        <v>5</v>
      </c>
      <c r="C243" s="5" t="s">
        <v>5</v>
      </c>
      <c r="D243" s="5" t="s">
        <v>5</v>
      </c>
      <c r="E243" s="5" t="s">
        <v>5</v>
      </c>
      <c r="F243" s="5" t="s">
        <v>5</v>
      </c>
      <c r="G243" s="5" t="s">
        <v>5</v>
      </c>
      <c r="H243" s="5" t="s">
        <v>5</v>
      </c>
      <c r="I243" s="5" t="s">
        <v>5</v>
      </c>
      <c r="J243" s="5" t="s">
        <v>5</v>
      </c>
      <c r="K243" s="5" t="s">
        <v>5</v>
      </c>
      <c r="L243" s="3" t="s">
        <v>5</v>
      </c>
      <c r="M243" s="3" t="s">
        <v>5</v>
      </c>
      <c r="N243" s="3" t="s">
        <v>5</v>
      </c>
      <c r="O243" s="3" t="s">
        <v>5</v>
      </c>
      <c r="P243" s="3" t="s">
        <v>5</v>
      </c>
      <c r="T243" s="3" t="s">
        <v>5</v>
      </c>
    </row>
    <row r="244" spans="1:20" x14ac:dyDescent="0.25">
      <c r="A244" s="5" t="s">
        <v>5</v>
      </c>
      <c r="B244" s="5" t="s">
        <v>5</v>
      </c>
      <c r="C244" s="5" t="s">
        <v>5</v>
      </c>
      <c r="D244" s="5" t="s">
        <v>5</v>
      </c>
      <c r="E244" s="5" t="s">
        <v>5</v>
      </c>
      <c r="F244" s="5" t="s">
        <v>5</v>
      </c>
      <c r="G244" s="5" t="s">
        <v>5</v>
      </c>
      <c r="H244" s="5" t="s">
        <v>5</v>
      </c>
      <c r="I244" s="5" t="s">
        <v>5</v>
      </c>
      <c r="J244" s="5" t="s">
        <v>5</v>
      </c>
      <c r="K244" s="5" t="s">
        <v>5</v>
      </c>
      <c r="L244" s="3" t="s">
        <v>5</v>
      </c>
      <c r="M244" s="3" t="s">
        <v>5</v>
      </c>
      <c r="N244" s="3" t="s">
        <v>5</v>
      </c>
      <c r="O244" s="3" t="s">
        <v>5</v>
      </c>
      <c r="P244" s="3" t="s">
        <v>5</v>
      </c>
      <c r="T244" s="3" t="s">
        <v>5</v>
      </c>
    </row>
    <row r="245" spans="1:20" x14ac:dyDescent="0.25">
      <c r="A245" s="5" t="s">
        <v>5</v>
      </c>
      <c r="B245" s="5" t="s">
        <v>5</v>
      </c>
      <c r="C245" s="5" t="s">
        <v>5</v>
      </c>
      <c r="D245" s="5" t="s">
        <v>5</v>
      </c>
      <c r="E245" s="5" t="s">
        <v>5</v>
      </c>
      <c r="F245" s="5" t="s">
        <v>5</v>
      </c>
      <c r="G245" s="5" t="s">
        <v>5</v>
      </c>
      <c r="H245" s="5" t="s">
        <v>5</v>
      </c>
      <c r="I245" s="5" t="s">
        <v>5</v>
      </c>
      <c r="J245" s="5" t="s">
        <v>5</v>
      </c>
      <c r="K245" s="5" t="s">
        <v>5</v>
      </c>
      <c r="L245" s="3" t="s">
        <v>5</v>
      </c>
      <c r="M245" s="3" t="s">
        <v>5</v>
      </c>
      <c r="N245" s="3" t="s">
        <v>5</v>
      </c>
      <c r="O245" s="3" t="s">
        <v>5</v>
      </c>
      <c r="P245" s="3" t="s">
        <v>5</v>
      </c>
      <c r="T245" s="3" t="s">
        <v>5</v>
      </c>
    </row>
    <row r="246" spans="1:20" x14ac:dyDescent="0.25">
      <c r="A246" s="5" t="s">
        <v>5</v>
      </c>
      <c r="B246" s="5" t="s">
        <v>5</v>
      </c>
      <c r="C246" s="5" t="s">
        <v>5</v>
      </c>
      <c r="D246" s="5" t="s">
        <v>5</v>
      </c>
      <c r="E246" s="5" t="s">
        <v>5</v>
      </c>
      <c r="F246" s="5" t="s">
        <v>5</v>
      </c>
      <c r="G246" s="5" t="s">
        <v>5</v>
      </c>
      <c r="H246" s="5" t="s">
        <v>5</v>
      </c>
      <c r="I246" s="5" t="s">
        <v>5</v>
      </c>
      <c r="J246" s="5" t="s">
        <v>5</v>
      </c>
      <c r="K246" s="5" t="s">
        <v>5</v>
      </c>
      <c r="L246" s="3" t="s">
        <v>5</v>
      </c>
      <c r="M246" s="3" t="s">
        <v>5</v>
      </c>
      <c r="N246" s="3" t="s">
        <v>5</v>
      </c>
      <c r="O246" s="3" t="s">
        <v>5</v>
      </c>
      <c r="P246" s="3" t="s">
        <v>5</v>
      </c>
      <c r="T246" s="3" t="s">
        <v>5</v>
      </c>
    </row>
    <row r="247" spans="1:20" x14ac:dyDescent="0.25">
      <c r="A247" s="5" t="s">
        <v>5</v>
      </c>
      <c r="B247" s="5" t="s">
        <v>5</v>
      </c>
      <c r="C247" s="5" t="s">
        <v>5</v>
      </c>
      <c r="D247" s="5" t="s">
        <v>5</v>
      </c>
      <c r="E247" s="5" t="s">
        <v>5</v>
      </c>
      <c r="F247" s="5" t="s">
        <v>5</v>
      </c>
      <c r="G247" s="5" t="s">
        <v>5</v>
      </c>
      <c r="H247" s="5" t="s">
        <v>5</v>
      </c>
      <c r="I247" s="5" t="s">
        <v>5</v>
      </c>
      <c r="J247" s="5" t="s">
        <v>5</v>
      </c>
      <c r="K247" s="5" t="s">
        <v>5</v>
      </c>
      <c r="L247" s="3" t="s">
        <v>5</v>
      </c>
      <c r="M247" s="3" t="s">
        <v>5</v>
      </c>
      <c r="N247" s="3" t="s">
        <v>5</v>
      </c>
      <c r="O247" s="3" t="s">
        <v>5</v>
      </c>
      <c r="P247" s="3" t="s">
        <v>5</v>
      </c>
      <c r="T247" s="3" t="s">
        <v>5</v>
      </c>
    </row>
    <row r="248" spans="1:20" x14ac:dyDescent="0.25">
      <c r="A248" s="5" t="s">
        <v>5</v>
      </c>
      <c r="B248" s="5" t="s">
        <v>5</v>
      </c>
      <c r="C248" s="5" t="s">
        <v>5</v>
      </c>
      <c r="D248" s="5" t="s">
        <v>5</v>
      </c>
      <c r="E248" s="5" t="s">
        <v>5</v>
      </c>
      <c r="F248" s="5" t="s">
        <v>5</v>
      </c>
      <c r="G248" s="5" t="s">
        <v>5</v>
      </c>
      <c r="H248" s="5" t="s">
        <v>5</v>
      </c>
      <c r="I248" s="5" t="s">
        <v>5</v>
      </c>
      <c r="J248" s="5" t="s">
        <v>5</v>
      </c>
      <c r="K248" s="5" t="s">
        <v>5</v>
      </c>
      <c r="L248" s="3" t="s">
        <v>5</v>
      </c>
      <c r="M248" s="3" t="s">
        <v>5</v>
      </c>
      <c r="N248" s="3" t="s">
        <v>5</v>
      </c>
      <c r="O248" s="3" t="s">
        <v>5</v>
      </c>
      <c r="P248" s="3" t="s">
        <v>5</v>
      </c>
      <c r="T248" s="3" t="s">
        <v>5</v>
      </c>
    </row>
    <row r="249" spans="1:20" x14ac:dyDescent="0.25">
      <c r="A249" s="5" t="s">
        <v>5</v>
      </c>
      <c r="B249" s="5" t="s">
        <v>5</v>
      </c>
      <c r="C249" s="5" t="s">
        <v>5</v>
      </c>
      <c r="D249" s="5" t="s">
        <v>5</v>
      </c>
      <c r="E249" s="5" t="s">
        <v>5</v>
      </c>
      <c r="F249" s="5" t="s">
        <v>5</v>
      </c>
      <c r="G249" s="5" t="s">
        <v>5</v>
      </c>
      <c r="H249" s="5" t="s">
        <v>5</v>
      </c>
      <c r="I249" s="5" t="s">
        <v>5</v>
      </c>
      <c r="J249" s="5" t="s">
        <v>5</v>
      </c>
      <c r="K249" s="5" t="s">
        <v>5</v>
      </c>
      <c r="L249" s="3" t="s">
        <v>5</v>
      </c>
      <c r="M249" s="3" t="s">
        <v>5</v>
      </c>
      <c r="N249" s="3" t="s">
        <v>5</v>
      </c>
      <c r="O249" s="3" t="s">
        <v>5</v>
      </c>
      <c r="P249" s="3" t="s">
        <v>5</v>
      </c>
      <c r="T249" s="3" t="s">
        <v>5</v>
      </c>
    </row>
    <row r="250" spans="1:20" x14ac:dyDescent="0.25">
      <c r="A250" s="5" t="s">
        <v>5</v>
      </c>
      <c r="B250" s="5" t="s">
        <v>5</v>
      </c>
      <c r="C250" s="5" t="s">
        <v>5</v>
      </c>
      <c r="D250" s="5" t="s">
        <v>5</v>
      </c>
      <c r="E250" s="5" t="s">
        <v>5</v>
      </c>
      <c r="F250" s="5" t="s">
        <v>5</v>
      </c>
      <c r="G250" s="5" t="s">
        <v>5</v>
      </c>
      <c r="H250" s="5" t="s">
        <v>5</v>
      </c>
      <c r="I250" s="5" t="s">
        <v>5</v>
      </c>
      <c r="J250" s="5" t="s">
        <v>5</v>
      </c>
      <c r="K250" s="5" t="s">
        <v>5</v>
      </c>
      <c r="L250" s="3" t="s">
        <v>5</v>
      </c>
      <c r="M250" s="3" t="s">
        <v>5</v>
      </c>
      <c r="N250" s="3" t="s">
        <v>5</v>
      </c>
      <c r="O250" s="3" t="s">
        <v>5</v>
      </c>
      <c r="P250" s="3" t="s">
        <v>5</v>
      </c>
      <c r="T250" s="3" t="s">
        <v>5</v>
      </c>
    </row>
    <row r="251" spans="1:20" x14ac:dyDescent="0.25">
      <c r="A251" s="5" t="s">
        <v>5</v>
      </c>
      <c r="B251" s="5" t="s">
        <v>5</v>
      </c>
      <c r="C251" s="5" t="s">
        <v>5</v>
      </c>
      <c r="D251" s="5" t="s">
        <v>5</v>
      </c>
      <c r="E251" s="5" t="s">
        <v>5</v>
      </c>
      <c r="F251" s="5" t="s">
        <v>5</v>
      </c>
      <c r="G251" s="5" t="s">
        <v>5</v>
      </c>
      <c r="H251" s="5" t="s">
        <v>5</v>
      </c>
      <c r="I251" s="5" t="s">
        <v>5</v>
      </c>
      <c r="J251" s="5" t="s">
        <v>5</v>
      </c>
      <c r="K251" s="5" t="s">
        <v>5</v>
      </c>
      <c r="L251" s="3" t="s">
        <v>5</v>
      </c>
      <c r="M251" s="3" t="s">
        <v>5</v>
      </c>
      <c r="N251" s="3" t="s">
        <v>5</v>
      </c>
      <c r="O251" s="3" t="s">
        <v>5</v>
      </c>
      <c r="P251" s="3" t="s">
        <v>5</v>
      </c>
      <c r="T251" s="3" t="s">
        <v>5</v>
      </c>
    </row>
    <row r="252" spans="1:20" x14ac:dyDescent="0.25">
      <c r="A252" s="5" t="s">
        <v>5</v>
      </c>
      <c r="B252" s="5" t="s">
        <v>5</v>
      </c>
      <c r="C252" s="5" t="s">
        <v>5</v>
      </c>
      <c r="D252" s="5" t="s">
        <v>5</v>
      </c>
      <c r="E252" s="5" t="s">
        <v>5</v>
      </c>
      <c r="F252" s="5" t="s">
        <v>5</v>
      </c>
      <c r="G252" s="5" t="s">
        <v>5</v>
      </c>
      <c r="H252" s="5" t="s">
        <v>5</v>
      </c>
      <c r="I252" s="5" t="s">
        <v>5</v>
      </c>
      <c r="J252" s="5" t="s">
        <v>5</v>
      </c>
      <c r="K252" s="5" t="s">
        <v>5</v>
      </c>
      <c r="L252" s="3" t="s">
        <v>5</v>
      </c>
      <c r="M252" s="3" t="s">
        <v>5</v>
      </c>
      <c r="N252" s="3" t="s">
        <v>5</v>
      </c>
      <c r="O252" s="3" t="s">
        <v>5</v>
      </c>
      <c r="P252" s="3" t="s">
        <v>5</v>
      </c>
      <c r="T252" s="3" t="s">
        <v>5</v>
      </c>
    </row>
    <row r="253" spans="1:20" x14ac:dyDescent="0.25">
      <c r="A253" s="5" t="s">
        <v>5</v>
      </c>
      <c r="B253" s="5" t="s">
        <v>5</v>
      </c>
      <c r="C253" s="5" t="s">
        <v>5</v>
      </c>
      <c r="D253" s="5" t="s">
        <v>5</v>
      </c>
      <c r="E253" s="5" t="s">
        <v>5</v>
      </c>
      <c r="F253" s="5" t="s">
        <v>5</v>
      </c>
      <c r="G253" s="5" t="s">
        <v>5</v>
      </c>
      <c r="H253" s="5" t="s">
        <v>5</v>
      </c>
      <c r="I253" s="5" t="s">
        <v>5</v>
      </c>
      <c r="J253" s="5" t="s">
        <v>5</v>
      </c>
      <c r="K253" s="5" t="s">
        <v>5</v>
      </c>
      <c r="L253" s="3" t="s">
        <v>5</v>
      </c>
      <c r="M253" s="3" t="s">
        <v>5</v>
      </c>
      <c r="N253" s="3" t="s">
        <v>5</v>
      </c>
      <c r="O253" s="3" t="s">
        <v>5</v>
      </c>
      <c r="P253" s="3" t="s">
        <v>5</v>
      </c>
      <c r="T253" s="3" t="s">
        <v>5</v>
      </c>
    </row>
    <row r="254" spans="1:20" x14ac:dyDescent="0.25">
      <c r="A254" s="5" t="s">
        <v>5</v>
      </c>
      <c r="B254" s="5" t="s">
        <v>5</v>
      </c>
      <c r="C254" s="5" t="s">
        <v>5</v>
      </c>
      <c r="D254" s="5" t="s">
        <v>5</v>
      </c>
      <c r="E254" s="5" t="s">
        <v>5</v>
      </c>
      <c r="F254" s="5" t="s">
        <v>5</v>
      </c>
      <c r="G254" s="5" t="s">
        <v>5</v>
      </c>
      <c r="H254" s="5" t="s">
        <v>5</v>
      </c>
      <c r="I254" s="5" t="s">
        <v>5</v>
      </c>
      <c r="J254" s="5" t="s">
        <v>5</v>
      </c>
      <c r="K254" s="5" t="s">
        <v>5</v>
      </c>
      <c r="L254" s="3" t="s">
        <v>5</v>
      </c>
      <c r="M254" s="3" t="s">
        <v>5</v>
      </c>
      <c r="N254" s="3" t="s">
        <v>5</v>
      </c>
      <c r="O254" s="3" t="s">
        <v>5</v>
      </c>
      <c r="P254" s="3" t="s">
        <v>5</v>
      </c>
      <c r="T254" s="3" t="s">
        <v>5</v>
      </c>
    </row>
    <row r="255" spans="1:20" x14ac:dyDescent="0.25">
      <c r="A255" s="5" t="s">
        <v>5</v>
      </c>
      <c r="B255" s="5" t="s">
        <v>5</v>
      </c>
      <c r="C255" s="5" t="s">
        <v>5</v>
      </c>
      <c r="D255" s="5" t="s">
        <v>5</v>
      </c>
      <c r="E255" s="5" t="s">
        <v>5</v>
      </c>
      <c r="F255" s="5" t="s">
        <v>5</v>
      </c>
      <c r="G255" s="5" t="s">
        <v>5</v>
      </c>
      <c r="H255" s="5" t="s">
        <v>5</v>
      </c>
      <c r="I255" s="5" t="s">
        <v>5</v>
      </c>
      <c r="J255" s="5" t="s">
        <v>5</v>
      </c>
      <c r="K255" s="5" t="s">
        <v>5</v>
      </c>
      <c r="L255" s="3" t="s">
        <v>5</v>
      </c>
      <c r="M255" s="3" t="s">
        <v>5</v>
      </c>
      <c r="N255" s="3" t="s">
        <v>5</v>
      </c>
      <c r="O255" s="3" t="s">
        <v>5</v>
      </c>
      <c r="P255" s="3" t="s">
        <v>5</v>
      </c>
      <c r="T255" s="3" t="s">
        <v>5</v>
      </c>
    </row>
    <row r="256" spans="1:20" x14ac:dyDescent="0.25">
      <c r="A256" s="5" t="s">
        <v>5</v>
      </c>
      <c r="B256" s="5" t="s">
        <v>5</v>
      </c>
      <c r="C256" s="5" t="s">
        <v>5</v>
      </c>
      <c r="D256" s="5" t="s">
        <v>5</v>
      </c>
      <c r="E256" s="5" t="s">
        <v>5</v>
      </c>
      <c r="F256" s="5" t="s">
        <v>5</v>
      </c>
      <c r="G256" s="5" t="s">
        <v>5</v>
      </c>
      <c r="H256" s="5" t="s">
        <v>5</v>
      </c>
      <c r="I256" s="5" t="s">
        <v>5</v>
      </c>
      <c r="J256" s="5" t="s">
        <v>5</v>
      </c>
      <c r="K256" s="5" t="s">
        <v>5</v>
      </c>
      <c r="L256" s="3" t="s">
        <v>5</v>
      </c>
      <c r="M256" s="3" t="s">
        <v>5</v>
      </c>
      <c r="N256" s="3" t="s">
        <v>5</v>
      </c>
      <c r="O256" s="3" t="s">
        <v>5</v>
      </c>
      <c r="P256" s="3" t="s">
        <v>5</v>
      </c>
      <c r="T256" s="3" t="s">
        <v>5</v>
      </c>
    </row>
    <row r="257" spans="1:20" x14ac:dyDescent="0.25">
      <c r="A257" s="5" t="s">
        <v>5</v>
      </c>
      <c r="B257" s="5" t="s">
        <v>5</v>
      </c>
      <c r="C257" s="5" t="s">
        <v>5</v>
      </c>
      <c r="D257" s="5" t="s">
        <v>5</v>
      </c>
      <c r="E257" s="5" t="s">
        <v>5</v>
      </c>
      <c r="F257" s="5" t="s">
        <v>5</v>
      </c>
      <c r="G257" s="5" t="s">
        <v>5</v>
      </c>
      <c r="H257" s="5" t="s">
        <v>5</v>
      </c>
      <c r="I257" s="5" t="s">
        <v>5</v>
      </c>
      <c r="J257" s="5" t="s">
        <v>5</v>
      </c>
      <c r="K257" s="5" t="s">
        <v>5</v>
      </c>
      <c r="L257" s="3" t="s">
        <v>5</v>
      </c>
      <c r="M257" s="3" t="s">
        <v>5</v>
      </c>
      <c r="N257" s="3" t="s">
        <v>5</v>
      </c>
      <c r="O257" s="3" t="s">
        <v>5</v>
      </c>
      <c r="P257" s="3" t="s">
        <v>5</v>
      </c>
      <c r="T257" s="3" t="s">
        <v>5</v>
      </c>
    </row>
    <row r="258" spans="1:20" x14ac:dyDescent="0.25">
      <c r="A258" s="5" t="s">
        <v>5</v>
      </c>
      <c r="B258" s="5" t="s">
        <v>5</v>
      </c>
      <c r="C258" s="5" t="s">
        <v>5</v>
      </c>
      <c r="D258" s="5" t="s">
        <v>5</v>
      </c>
      <c r="E258" s="5" t="s">
        <v>5</v>
      </c>
      <c r="F258" s="5" t="s">
        <v>5</v>
      </c>
      <c r="G258" s="5" t="s">
        <v>5</v>
      </c>
      <c r="H258" s="5" t="s">
        <v>5</v>
      </c>
      <c r="I258" s="5" t="s">
        <v>5</v>
      </c>
      <c r="J258" s="5" t="s">
        <v>5</v>
      </c>
      <c r="K258" s="5" t="s">
        <v>5</v>
      </c>
      <c r="L258" s="3" t="s">
        <v>5</v>
      </c>
      <c r="M258" s="3" t="s">
        <v>5</v>
      </c>
      <c r="N258" s="3" t="s">
        <v>5</v>
      </c>
      <c r="O258" s="3" t="s">
        <v>5</v>
      </c>
      <c r="P258" s="3" t="s">
        <v>5</v>
      </c>
      <c r="T258" s="3" t="s">
        <v>5</v>
      </c>
    </row>
    <row r="259" spans="1:20" x14ac:dyDescent="0.25">
      <c r="A259" s="5" t="s">
        <v>5</v>
      </c>
      <c r="B259" s="5" t="s">
        <v>5</v>
      </c>
      <c r="C259" s="5" t="s">
        <v>5</v>
      </c>
      <c r="D259" s="5" t="s">
        <v>5</v>
      </c>
      <c r="E259" s="5" t="s">
        <v>5</v>
      </c>
      <c r="F259" s="5" t="s">
        <v>5</v>
      </c>
      <c r="G259" s="5" t="s">
        <v>5</v>
      </c>
      <c r="H259" s="5" t="s">
        <v>5</v>
      </c>
      <c r="I259" s="5" t="s">
        <v>5</v>
      </c>
      <c r="J259" s="5" t="s">
        <v>5</v>
      </c>
      <c r="K259" s="5" t="s">
        <v>5</v>
      </c>
      <c r="L259" s="3" t="s">
        <v>5</v>
      </c>
      <c r="M259" s="3" t="s">
        <v>5</v>
      </c>
      <c r="N259" s="3" t="s">
        <v>5</v>
      </c>
      <c r="O259" s="3" t="s">
        <v>5</v>
      </c>
      <c r="P259" s="3" t="s">
        <v>5</v>
      </c>
      <c r="T259" s="3" t="s">
        <v>5</v>
      </c>
    </row>
    <row r="260" spans="1:20" x14ac:dyDescent="0.25">
      <c r="A260" s="5" t="s">
        <v>5</v>
      </c>
      <c r="B260" s="5" t="s">
        <v>5</v>
      </c>
      <c r="C260" s="5" t="s">
        <v>5</v>
      </c>
      <c r="D260" s="5" t="s">
        <v>5</v>
      </c>
      <c r="E260" s="5" t="s">
        <v>5</v>
      </c>
      <c r="F260" s="5" t="s">
        <v>5</v>
      </c>
      <c r="G260" s="5" t="s">
        <v>5</v>
      </c>
      <c r="H260" s="5" t="s">
        <v>5</v>
      </c>
      <c r="I260" s="5" t="s">
        <v>5</v>
      </c>
      <c r="J260" s="5" t="s">
        <v>5</v>
      </c>
      <c r="K260" s="5" t="s">
        <v>5</v>
      </c>
      <c r="L260" s="3" t="s">
        <v>5</v>
      </c>
      <c r="M260" s="3" t="s">
        <v>5</v>
      </c>
      <c r="N260" s="3" t="s">
        <v>5</v>
      </c>
      <c r="O260" s="3" t="s">
        <v>5</v>
      </c>
      <c r="P260" s="3" t="s">
        <v>5</v>
      </c>
      <c r="T260" s="3" t="s">
        <v>5</v>
      </c>
    </row>
    <row r="261" spans="1:20" x14ac:dyDescent="0.25">
      <c r="A261" s="5" t="s">
        <v>5</v>
      </c>
      <c r="B261" s="5" t="s">
        <v>5</v>
      </c>
      <c r="C261" s="5" t="s">
        <v>5</v>
      </c>
      <c r="D261" s="5" t="s">
        <v>5</v>
      </c>
      <c r="E261" s="5" t="s">
        <v>5</v>
      </c>
      <c r="F261" s="5" t="s">
        <v>5</v>
      </c>
      <c r="G261" s="5" t="s">
        <v>5</v>
      </c>
      <c r="H261" s="5" t="s">
        <v>5</v>
      </c>
      <c r="I261" s="5" t="s">
        <v>5</v>
      </c>
      <c r="J261" s="5" t="s">
        <v>5</v>
      </c>
      <c r="K261" s="5" t="s">
        <v>5</v>
      </c>
      <c r="L261" s="3" t="s">
        <v>5</v>
      </c>
      <c r="M261" s="3" t="s">
        <v>5</v>
      </c>
      <c r="N261" s="3" t="s">
        <v>5</v>
      </c>
      <c r="O261" s="3" t="s">
        <v>5</v>
      </c>
      <c r="P261" s="3" t="s">
        <v>5</v>
      </c>
      <c r="T261" s="3" t="s">
        <v>5</v>
      </c>
    </row>
    <row r="262" spans="1:20" x14ac:dyDescent="0.25">
      <c r="A262" s="5" t="s">
        <v>5</v>
      </c>
      <c r="B262" s="5" t="s">
        <v>5</v>
      </c>
      <c r="C262" s="5" t="s">
        <v>5</v>
      </c>
      <c r="D262" s="5" t="s">
        <v>5</v>
      </c>
      <c r="E262" s="5" t="s">
        <v>5</v>
      </c>
      <c r="F262" s="5" t="s">
        <v>5</v>
      </c>
      <c r="G262" s="5" t="s">
        <v>5</v>
      </c>
      <c r="H262" s="5" t="s">
        <v>5</v>
      </c>
      <c r="I262" s="5" t="s">
        <v>5</v>
      </c>
      <c r="J262" s="5" t="s">
        <v>5</v>
      </c>
      <c r="K262" s="5" t="s">
        <v>5</v>
      </c>
      <c r="L262" s="3" t="s">
        <v>5</v>
      </c>
      <c r="M262" s="3" t="s">
        <v>5</v>
      </c>
      <c r="N262" s="3" t="s">
        <v>5</v>
      </c>
      <c r="O262" s="3" t="s">
        <v>5</v>
      </c>
      <c r="P262" s="3" t="s">
        <v>5</v>
      </c>
      <c r="T262" s="3" t="s">
        <v>5</v>
      </c>
    </row>
    <row r="263" spans="1:20" x14ac:dyDescent="0.25">
      <c r="A263" s="5" t="s">
        <v>5</v>
      </c>
      <c r="B263" s="5" t="s">
        <v>5</v>
      </c>
      <c r="C263" s="5" t="s">
        <v>5</v>
      </c>
      <c r="D263" s="5" t="s">
        <v>5</v>
      </c>
      <c r="E263" s="5" t="s">
        <v>5</v>
      </c>
      <c r="F263" s="5" t="s">
        <v>5</v>
      </c>
      <c r="G263" s="5" t="s">
        <v>5</v>
      </c>
      <c r="H263" s="5" t="s">
        <v>5</v>
      </c>
      <c r="I263" s="5" t="s">
        <v>5</v>
      </c>
      <c r="J263" s="5" t="s">
        <v>5</v>
      </c>
      <c r="K263" s="5" t="s">
        <v>5</v>
      </c>
      <c r="L263" s="3" t="s">
        <v>5</v>
      </c>
      <c r="M263" s="3" t="s">
        <v>5</v>
      </c>
      <c r="N263" s="3" t="s">
        <v>5</v>
      </c>
      <c r="O263" s="3" t="s">
        <v>5</v>
      </c>
      <c r="P263" s="3" t="s">
        <v>5</v>
      </c>
      <c r="T263" s="3" t="s">
        <v>5</v>
      </c>
    </row>
    <row r="264" spans="1:20" x14ac:dyDescent="0.25">
      <c r="A264" s="5" t="s">
        <v>5</v>
      </c>
      <c r="B264" s="5" t="s">
        <v>5</v>
      </c>
      <c r="C264" s="5" t="s">
        <v>5</v>
      </c>
      <c r="D264" s="5" t="s">
        <v>5</v>
      </c>
      <c r="E264" s="5" t="s">
        <v>5</v>
      </c>
      <c r="F264" s="5" t="s">
        <v>5</v>
      </c>
      <c r="G264" s="5" t="s">
        <v>5</v>
      </c>
      <c r="H264" s="5" t="s">
        <v>5</v>
      </c>
      <c r="I264" s="5" t="s">
        <v>5</v>
      </c>
      <c r="J264" s="5" t="s">
        <v>5</v>
      </c>
      <c r="K264" s="5" t="s">
        <v>5</v>
      </c>
      <c r="L264" s="3" t="s">
        <v>5</v>
      </c>
      <c r="M264" s="3" t="s">
        <v>5</v>
      </c>
      <c r="N264" s="3" t="s">
        <v>5</v>
      </c>
      <c r="O264" s="3" t="s">
        <v>5</v>
      </c>
      <c r="P264" s="3" t="s">
        <v>5</v>
      </c>
      <c r="T264" s="3" t="s">
        <v>5</v>
      </c>
    </row>
    <row r="265" spans="1:20" x14ac:dyDescent="0.25">
      <c r="A265" s="5" t="s">
        <v>5</v>
      </c>
      <c r="B265" s="5" t="s">
        <v>5</v>
      </c>
      <c r="C265" s="5" t="s">
        <v>5</v>
      </c>
      <c r="D265" s="5" t="s">
        <v>5</v>
      </c>
      <c r="E265" s="5" t="s">
        <v>5</v>
      </c>
      <c r="F265" s="5" t="s">
        <v>5</v>
      </c>
      <c r="G265" s="5" t="s">
        <v>5</v>
      </c>
      <c r="H265" s="5" t="s">
        <v>5</v>
      </c>
      <c r="I265" s="5" t="s">
        <v>5</v>
      </c>
      <c r="J265" s="5" t="s">
        <v>5</v>
      </c>
      <c r="K265" s="5" t="s">
        <v>5</v>
      </c>
      <c r="L265" s="3" t="s">
        <v>5</v>
      </c>
      <c r="M265" s="3" t="s">
        <v>5</v>
      </c>
      <c r="N265" s="3" t="s">
        <v>5</v>
      </c>
      <c r="O265" s="3" t="s">
        <v>5</v>
      </c>
      <c r="P265" s="3" t="s">
        <v>5</v>
      </c>
      <c r="T265" s="3" t="s">
        <v>5</v>
      </c>
    </row>
    <row r="266" spans="1:20" x14ac:dyDescent="0.25">
      <c r="A266" s="5" t="s">
        <v>5</v>
      </c>
      <c r="B266" s="5" t="s">
        <v>5</v>
      </c>
      <c r="C266" s="5" t="s">
        <v>5</v>
      </c>
      <c r="D266" s="5" t="s">
        <v>5</v>
      </c>
      <c r="E266" s="5" t="s">
        <v>5</v>
      </c>
      <c r="F266" s="5" t="s">
        <v>5</v>
      </c>
      <c r="G266" s="5" t="s">
        <v>5</v>
      </c>
      <c r="H266" s="5" t="s">
        <v>5</v>
      </c>
      <c r="I266" s="5" t="s">
        <v>5</v>
      </c>
      <c r="J266" s="5" t="s">
        <v>5</v>
      </c>
      <c r="K266" s="5" t="s">
        <v>5</v>
      </c>
      <c r="L266" s="3" t="s">
        <v>5</v>
      </c>
      <c r="M266" s="3" t="s">
        <v>5</v>
      </c>
      <c r="N266" s="3" t="s">
        <v>5</v>
      </c>
      <c r="O266" s="3" t="s">
        <v>5</v>
      </c>
      <c r="P266" s="3" t="s">
        <v>5</v>
      </c>
      <c r="T266" s="3" t="s">
        <v>5</v>
      </c>
    </row>
    <row r="267" spans="1:20" x14ac:dyDescent="0.25">
      <c r="A267" s="5" t="s">
        <v>5</v>
      </c>
      <c r="B267" s="5" t="s">
        <v>5</v>
      </c>
      <c r="C267" s="5" t="s">
        <v>5</v>
      </c>
      <c r="D267" s="5" t="s">
        <v>5</v>
      </c>
      <c r="E267" s="5" t="s">
        <v>5</v>
      </c>
      <c r="F267" s="5" t="s">
        <v>5</v>
      </c>
      <c r="G267" s="5" t="s">
        <v>5</v>
      </c>
      <c r="H267" s="5" t="s">
        <v>5</v>
      </c>
      <c r="I267" s="5" t="s">
        <v>5</v>
      </c>
      <c r="J267" s="5" t="s">
        <v>5</v>
      </c>
      <c r="K267" s="5" t="s">
        <v>5</v>
      </c>
      <c r="L267" s="3" t="s">
        <v>5</v>
      </c>
      <c r="M267" s="3" t="s">
        <v>5</v>
      </c>
      <c r="N267" s="3" t="s">
        <v>5</v>
      </c>
      <c r="O267" s="3" t="s">
        <v>5</v>
      </c>
      <c r="P267" s="3" t="s">
        <v>5</v>
      </c>
      <c r="T267" s="3" t="s">
        <v>5</v>
      </c>
    </row>
    <row r="268" spans="1:20" x14ac:dyDescent="0.25">
      <c r="A268" s="5" t="s">
        <v>5</v>
      </c>
      <c r="B268" s="5" t="s">
        <v>5</v>
      </c>
      <c r="C268" s="5" t="s">
        <v>5</v>
      </c>
      <c r="D268" s="5" t="s">
        <v>5</v>
      </c>
      <c r="E268" s="5" t="s">
        <v>5</v>
      </c>
      <c r="F268" s="5" t="s">
        <v>5</v>
      </c>
      <c r="G268" s="5" t="s">
        <v>5</v>
      </c>
      <c r="H268" s="5" t="s">
        <v>5</v>
      </c>
      <c r="I268" s="5" t="s">
        <v>5</v>
      </c>
      <c r="J268" s="5" t="s">
        <v>5</v>
      </c>
      <c r="K268" s="5" t="s">
        <v>5</v>
      </c>
      <c r="L268" s="3" t="s">
        <v>5</v>
      </c>
      <c r="M268" s="3" t="s">
        <v>5</v>
      </c>
      <c r="N268" s="3" t="s">
        <v>5</v>
      </c>
      <c r="O268" s="3" t="s">
        <v>5</v>
      </c>
      <c r="P268" s="3" t="s">
        <v>5</v>
      </c>
      <c r="T268" s="3" t="s">
        <v>5</v>
      </c>
    </row>
    <row r="269" spans="1:20" x14ac:dyDescent="0.25">
      <c r="A269" s="5" t="s">
        <v>5</v>
      </c>
      <c r="B269" s="5" t="s">
        <v>5</v>
      </c>
      <c r="C269" s="5" t="s">
        <v>5</v>
      </c>
      <c r="D269" s="5" t="s">
        <v>5</v>
      </c>
      <c r="E269" s="5" t="s">
        <v>5</v>
      </c>
      <c r="F269" s="5" t="s">
        <v>5</v>
      </c>
      <c r="G269" s="5" t="s">
        <v>5</v>
      </c>
      <c r="H269" s="5" t="s">
        <v>5</v>
      </c>
      <c r="I269" s="5" t="s">
        <v>5</v>
      </c>
      <c r="J269" s="5" t="s">
        <v>5</v>
      </c>
      <c r="K269" s="5" t="s">
        <v>5</v>
      </c>
      <c r="L269" s="3" t="s">
        <v>5</v>
      </c>
      <c r="M269" s="3" t="s">
        <v>5</v>
      </c>
      <c r="N269" s="3" t="s">
        <v>5</v>
      </c>
      <c r="O269" s="3" t="s">
        <v>5</v>
      </c>
      <c r="P269" s="3" t="s">
        <v>5</v>
      </c>
      <c r="T269" s="3" t="s">
        <v>5</v>
      </c>
    </row>
    <row r="270" spans="1:20" x14ac:dyDescent="0.25">
      <c r="A270" s="5" t="s">
        <v>5</v>
      </c>
      <c r="B270" s="5" t="s">
        <v>5</v>
      </c>
      <c r="C270" s="5" t="s">
        <v>5</v>
      </c>
      <c r="D270" s="5" t="s">
        <v>5</v>
      </c>
      <c r="E270" s="5" t="s">
        <v>5</v>
      </c>
      <c r="F270" s="5" t="s">
        <v>5</v>
      </c>
      <c r="G270" s="5" t="s">
        <v>5</v>
      </c>
      <c r="H270" s="5" t="s">
        <v>5</v>
      </c>
      <c r="I270" s="5" t="s">
        <v>5</v>
      </c>
      <c r="J270" s="5" t="s">
        <v>5</v>
      </c>
      <c r="K270" s="5" t="s">
        <v>5</v>
      </c>
      <c r="L270" s="3" t="s">
        <v>5</v>
      </c>
      <c r="M270" s="3" t="s">
        <v>5</v>
      </c>
      <c r="N270" s="3" t="s">
        <v>5</v>
      </c>
      <c r="O270" s="3" t="s">
        <v>5</v>
      </c>
      <c r="P270" s="3" t="s">
        <v>5</v>
      </c>
      <c r="T270" s="3" t="s">
        <v>5</v>
      </c>
    </row>
    <row r="271" spans="1:20" x14ac:dyDescent="0.25">
      <c r="A271" s="5" t="s">
        <v>5</v>
      </c>
      <c r="B271" s="5" t="s">
        <v>5</v>
      </c>
      <c r="C271" s="5" t="s">
        <v>5</v>
      </c>
      <c r="D271" s="5" t="s">
        <v>5</v>
      </c>
      <c r="E271" s="5" t="s">
        <v>5</v>
      </c>
      <c r="F271" s="5" t="s">
        <v>5</v>
      </c>
      <c r="G271" s="5" t="s">
        <v>5</v>
      </c>
      <c r="H271" s="5" t="s">
        <v>5</v>
      </c>
      <c r="I271" s="5" t="s">
        <v>5</v>
      </c>
      <c r="J271" s="5" t="s">
        <v>5</v>
      </c>
      <c r="K271" s="5" t="s">
        <v>5</v>
      </c>
      <c r="L271" s="3" t="s">
        <v>5</v>
      </c>
      <c r="M271" s="3" t="s">
        <v>5</v>
      </c>
      <c r="N271" s="3" t="s">
        <v>5</v>
      </c>
      <c r="O271" s="3" t="s">
        <v>5</v>
      </c>
      <c r="P271" s="3" t="s">
        <v>5</v>
      </c>
      <c r="T271" s="3" t="s">
        <v>5</v>
      </c>
    </row>
    <row r="272" spans="1:20" x14ac:dyDescent="0.25">
      <c r="A272" s="5" t="s">
        <v>5</v>
      </c>
      <c r="B272" s="5" t="s">
        <v>5</v>
      </c>
      <c r="C272" s="5" t="s">
        <v>5</v>
      </c>
      <c r="D272" s="5" t="s">
        <v>5</v>
      </c>
      <c r="E272" s="5" t="s">
        <v>5</v>
      </c>
      <c r="F272" s="5" t="s">
        <v>5</v>
      </c>
      <c r="G272" s="5" t="s">
        <v>5</v>
      </c>
      <c r="H272" s="5" t="s">
        <v>5</v>
      </c>
      <c r="I272" s="5" t="s">
        <v>5</v>
      </c>
      <c r="J272" s="5" t="s">
        <v>5</v>
      </c>
      <c r="K272" s="5" t="s">
        <v>5</v>
      </c>
      <c r="L272" s="3" t="s">
        <v>5</v>
      </c>
      <c r="M272" s="3" t="s">
        <v>5</v>
      </c>
      <c r="N272" s="3" t="s">
        <v>5</v>
      </c>
      <c r="O272" s="3" t="s">
        <v>5</v>
      </c>
      <c r="P272" s="3" t="s">
        <v>5</v>
      </c>
      <c r="T272" s="3" t="s">
        <v>5</v>
      </c>
    </row>
    <row r="273" spans="1:20" x14ac:dyDescent="0.25">
      <c r="A273" s="5" t="s">
        <v>5</v>
      </c>
      <c r="B273" s="5" t="s">
        <v>5</v>
      </c>
      <c r="C273" s="5" t="s">
        <v>5</v>
      </c>
      <c r="D273" s="5" t="s">
        <v>5</v>
      </c>
      <c r="E273" s="5" t="s">
        <v>5</v>
      </c>
      <c r="F273" s="5" t="s">
        <v>5</v>
      </c>
      <c r="G273" s="5" t="s">
        <v>5</v>
      </c>
      <c r="H273" s="5" t="s">
        <v>5</v>
      </c>
      <c r="I273" s="5" t="s">
        <v>5</v>
      </c>
      <c r="J273" s="5" t="s">
        <v>5</v>
      </c>
      <c r="K273" s="5" t="s">
        <v>5</v>
      </c>
      <c r="L273" s="3" t="s">
        <v>5</v>
      </c>
      <c r="M273" s="3" t="s">
        <v>5</v>
      </c>
      <c r="N273" s="3" t="s">
        <v>5</v>
      </c>
      <c r="O273" s="3" t="s">
        <v>5</v>
      </c>
      <c r="P273" s="3" t="s">
        <v>5</v>
      </c>
      <c r="T273" s="3" t="s">
        <v>5</v>
      </c>
    </row>
    <row r="274" spans="1:20" x14ac:dyDescent="0.25">
      <c r="A274" s="5" t="s">
        <v>5</v>
      </c>
      <c r="B274" s="5" t="s">
        <v>5</v>
      </c>
      <c r="C274" s="5" t="s">
        <v>5</v>
      </c>
      <c r="D274" s="5" t="s">
        <v>5</v>
      </c>
      <c r="E274" s="5" t="s">
        <v>5</v>
      </c>
      <c r="F274" s="5" t="s">
        <v>5</v>
      </c>
      <c r="G274" s="5" t="s">
        <v>5</v>
      </c>
      <c r="H274" s="5" t="s">
        <v>5</v>
      </c>
      <c r="I274" s="5" t="s">
        <v>5</v>
      </c>
      <c r="J274" s="5" t="s">
        <v>5</v>
      </c>
      <c r="K274" s="5" t="s">
        <v>5</v>
      </c>
      <c r="L274" s="3" t="s">
        <v>5</v>
      </c>
      <c r="M274" s="3" t="s">
        <v>5</v>
      </c>
      <c r="N274" s="3" t="s">
        <v>5</v>
      </c>
      <c r="O274" s="3" t="s">
        <v>5</v>
      </c>
      <c r="P274" s="3" t="s">
        <v>5</v>
      </c>
      <c r="T274" s="3" t="s">
        <v>5</v>
      </c>
    </row>
    <row r="275" spans="1:20" x14ac:dyDescent="0.25">
      <c r="A275" s="5" t="s">
        <v>5</v>
      </c>
      <c r="B275" s="5" t="s">
        <v>5</v>
      </c>
      <c r="C275" s="5" t="s">
        <v>5</v>
      </c>
      <c r="D275" s="5" t="s">
        <v>5</v>
      </c>
      <c r="E275" s="5" t="s">
        <v>5</v>
      </c>
      <c r="F275" s="5" t="s">
        <v>5</v>
      </c>
      <c r="G275" s="5" t="s">
        <v>5</v>
      </c>
      <c r="H275" s="5" t="s">
        <v>5</v>
      </c>
      <c r="I275" s="5" t="s">
        <v>5</v>
      </c>
      <c r="J275" s="5" t="s">
        <v>5</v>
      </c>
      <c r="K275" s="5" t="s">
        <v>5</v>
      </c>
      <c r="L275" s="3" t="s">
        <v>5</v>
      </c>
      <c r="M275" s="3" t="s">
        <v>5</v>
      </c>
      <c r="N275" s="3" t="s">
        <v>5</v>
      </c>
      <c r="O275" s="3" t="s">
        <v>5</v>
      </c>
      <c r="P275" s="3" t="s">
        <v>5</v>
      </c>
      <c r="T275" s="3" t="s">
        <v>5</v>
      </c>
    </row>
    <row r="276" spans="1:20" x14ac:dyDescent="0.25">
      <c r="A276" s="5" t="s">
        <v>5</v>
      </c>
      <c r="B276" s="5" t="s">
        <v>5</v>
      </c>
      <c r="C276" s="5" t="s">
        <v>5</v>
      </c>
      <c r="D276" s="5" t="s">
        <v>5</v>
      </c>
      <c r="E276" s="5" t="s">
        <v>5</v>
      </c>
      <c r="F276" s="5" t="s">
        <v>5</v>
      </c>
      <c r="G276" s="5" t="s">
        <v>5</v>
      </c>
      <c r="H276" s="5" t="s">
        <v>5</v>
      </c>
      <c r="I276" s="5" t="s">
        <v>5</v>
      </c>
      <c r="J276" s="5" t="s">
        <v>5</v>
      </c>
      <c r="K276" s="5" t="s">
        <v>5</v>
      </c>
      <c r="L276" s="3" t="s">
        <v>5</v>
      </c>
      <c r="M276" s="3" t="s">
        <v>5</v>
      </c>
      <c r="N276" s="3" t="s">
        <v>5</v>
      </c>
      <c r="O276" s="3" t="s">
        <v>5</v>
      </c>
      <c r="P276" s="3" t="s">
        <v>5</v>
      </c>
      <c r="T276" s="3" t="s">
        <v>5</v>
      </c>
    </row>
    <row r="277" spans="1:20" x14ac:dyDescent="0.25">
      <c r="A277" s="5" t="s">
        <v>5</v>
      </c>
      <c r="B277" s="5" t="s">
        <v>5</v>
      </c>
      <c r="C277" s="5" t="s">
        <v>5</v>
      </c>
      <c r="D277" s="5" t="s">
        <v>5</v>
      </c>
      <c r="E277" s="5" t="s">
        <v>5</v>
      </c>
      <c r="F277" s="5" t="s">
        <v>5</v>
      </c>
      <c r="G277" s="5" t="s">
        <v>5</v>
      </c>
      <c r="H277" s="5" t="s">
        <v>5</v>
      </c>
      <c r="I277" s="5" t="s">
        <v>5</v>
      </c>
      <c r="J277" s="5" t="s">
        <v>5</v>
      </c>
      <c r="K277" s="5" t="s">
        <v>5</v>
      </c>
      <c r="L277" s="3" t="s">
        <v>5</v>
      </c>
      <c r="M277" s="3" t="s">
        <v>5</v>
      </c>
      <c r="N277" s="3" t="s">
        <v>5</v>
      </c>
      <c r="O277" s="3" t="s">
        <v>5</v>
      </c>
      <c r="P277" s="3" t="s">
        <v>5</v>
      </c>
      <c r="T277" s="3" t="s">
        <v>5</v>
      </c>
    </row>
    <row r="278" spans="1:20" x14ac:dyDescent="0.25">
      <c r="A278" s="5" t="s">
        <v>5</v>
      </c>
      <c r="B278" s="5" t="s">
        <v>5</v>
      </c>
      <c r="C278" s="5" t="s">
        <v>5</v>
      </c>
      <c r="D278" s="5" t="s">
        <v>5</v>
      </c>
      <c r="E278" s="5" t="s">
        <v>5</v>
      </c>
      <c r="F278" s="5" t="s">
        <v>5</v>
      </c>
      <c r="G278" s="5" t="s">
        <v>5</v>
      </c>
      <c r="H278" s="5" t="s">
        <v>5</v>
      </c>
      <c r="I278" s="5" t="s">
        <v>5</v>
      </c>
      <c r="J278" s="5" t="s">
        <v>5</v>
      </c>
      <c r="K278" s="5" t="s">
        <v>5</v>
      </c>
      <c r="L278" s="3" t="s">
        <v>5</v>
      </c>
      <c r="M278" s="3" t="s">
        <v>5</v>
      </c>
      <c r="N278" s="3" t="s">
        <v>5</v>
      </c>
      <c r="O278" s="3" t="s">
        <v>5</v>
      </c>
      <c r="P278" s="3" t="s">
        <v>5</v>
      </c>
      <c r="T278" s="3" t="s">
        <v>5</v>
      </c>
    </row>
    <row r="279" spans="1:20" x14ac:dyDescent="0.25">
      <c r="A279" s="5" t="s">
        <v>5</v>
      </c>
      <c r="B279" s="5" t="s">
        <v>5</v>
      </c>
      <c r="C279" s="5" t="s">
        <v>5</v>
      </c>
      <c r="D279" s="5" t="s">
        <v>5</v>
      </c>
      <c r="E279" s="5" t="s">
        <v>5</v>
      </c>
      <c r="F279" s="5" t="s">
        <v>5</v>
      </c>
      <c r="G279" s="5" t="s">
        <v>5</v>
      </c>
      <c r="H279" s="5" t="s">
        <v>5</v>
      </c>
      <c r="I279" s="5" t="s">
        <v>5</v>
      </c>
      <c r="J279" s="5" t="s">
        <v>5</v>
      </c>
      <c r="K279" s="5" t="s">
        <v>5</v>
      </c>
      <c r="L279" s="3" t="s">
        <v>5</v>
      </c>
      <c r="M279" s="3" t="s">
        <v>5</v>
      </c>
      <c r="N279" s="3" t="s">
        <v>5</v>
      </c>
      <c r="O279" s="3" t="s">
        <v>5</v>
      </c>
      <c r="P279" s="3" t="s">
        <v>5</v>
      </c>
      <c r="T279" s="3" t="s">
        <v>5</v>
      </c>
    </row>
    <row r="280" spans="1:20" x14ac:dyDescent="0.25">
      <c r="A280" s="5" t="s">
        <v>5</v>
      </c>
      <c r="B280" s="5" t="s">
        <v>5</v>
      </c>
      <c r="C280" s="5" t="s">
        <v>5</v>
      </c>
      <c r="D280" s="5" t="s">
        <v>5</v>
      </c>
      <c r="E280" s="5" t="s">
        <v>5</v>
      </c>
      <c r="F280" s="5" t="s">
        <v>5</v>
      </c>
      <c r="G280" s="5" t="s">
        <v>5</v>
      </c>
      <c r="H280" s="5" t="s">
        <v>5</v>
      </c>
      <c r="I280" s="5" t="s">
        <v>5</v>
      </c>
      <c r="J280" s="5" t="s">
        <v>5</v>
      </c>
      <c r="K280" s="5" t="s">
        <v>5</v>
      </c>
      <c r="L280" s="3" t="s">
        <v>5</v>
      </c>
      <c r="M280" s="3" t="s">
        <v>5</v>
      </c>
      <c r="N280" s="3" t="s">
        <v>5</v>
      </c>
      <c r="O280" s="3" t="s">
        <v>5</v>
      </c>
      <c r="P280" s="3" t="s">
        <v>5</v>
      </c>
      <c r="T280" s="3" t="s">
        <v>5</v>
      </c>
    </row>
    <row r="281" spans="1:20" x14ac:dyDescent="0.25">
      <c r="A281" s="5" t="s">
        <v>5</v>
      </c>
      <c r="B281" s="5" t="s">
        <v>5</v>
      </c>
      <c r="C281" s="5" t="s">
        <v>5</v>
      </c>
      <c r="D281" s="5" t="s">
        <v>5</v>
      </c>
      <c r="E281" s="5" t="s">
        <v>5</v>
      </c>
      <c r="F281" s="5" t="s">
        <v>5</v>
      </c>
      <c r="G281" s="5" t="s">
        <v>5</v>
      </c>
      <c r="H281" s="5" t="s">
        <v>5</v>
      </c>
      <c r="I281" s="5" t="s">
        <v>5</v>
      </c>
      <c r="J281" s="5" t="s">
        <v>5</v>
      </c>
      <c r="K281" s="5" t="s">
        <v>5</v>
      </c>
      <c r="L281" s="3" t="s">
        <v>5</v>
      </c>
      <c r="M281" s="3" t="s">
        <v>5</v>
      </c>
      <c r="N281" s="3" t="s">
        <v>5</v>
      </c>
      <c r="O281" s="3" t="s">
        <v>5</v>
      </c>
      <c r="P281" s="3" t="s">
        <v>5</v>
      </c>
      <c r="T281" s="3" t="s">
        <v>5</v>
      </c>
    </row>
    <row r="282" spans="1:20" x14ac:dyDescent="0.25">
      <c r="A282" s="5" t="s">
        <v>5</v>
      </c>
      <c r="B282" s="5" t="s">
        <v>5</v>
      </c>
      <c r="C282" s="5" t="s">
        <v>5</v>
      </c>
      <c r="D282" s="5" t="s">
        <v>5</v>
      </c>
      <c r="E282" s="5" t="s">
        <v>5</v>
      </c>
      <c r="F282" s="5" t="s">
        <v>5</v>
      </c>
      <c r="G282" s="5" t="s">
        <v>5</v>
      </c>
      <c r="H282" s="5" t="s">
        <v>5</v>
      </c>
      <c r="I282" s="5" t="s">
        <v>5</v>
      </c>
      <c r="J282" s="5" t="s">
        <v>5</v>
      </c>
      <c r="K282" s="5" t="s">
        <v>5</v>
      </c>
      <c r="L282" s="3" t="s">
        <v>5</v>
      </c>
      <c r="M282" s="3" t="s">
        <v>5</v>
      </c>
      <c r="N282" s="3" t="s">
        <v>5</v>
      </c>
      <c r="O282" s="3" t="s">
        <v>5</v>
      </c>
      <c r="P282" s="3" t="s">
        <v>5</v>
      </c>
      <c r="T282" s="3" t="s">
        <v>5</v>
      </c>
    </row>
    <row r="283" spans="1:20" x14ac:dyDescent="0.25">
      <c r="A283" s="5" t="s">
        <v>5</v>
      </c>
      <c r="B283" s="5" t="s">
        <v>5</v>
      </c>
      <c r="C283" s="5" t="s">
        <v>5</v>
      </c>
      <c r="D283" s="5" t="s">
        <v>5</v>
      </c>
      <c r="E283" s="5" t="s">
        <v>5</v>
      </c>
      <c r="F283" s="5" t="s">
        <v>5</v>
      </c>
      <c r="G283" s="5" t="s">
        <v>5</v>
      </c>
      <c r="H283" s="5" t="s">
        <v>5</v>
      </c>
      <c r="I283" s="5" t="s">
        <v>5</v>
      </c>
      <c r="J283" s="5" t="s">
        <v>5</v>
      </c>
      <c r="K283" s="5" t="s">
        <v>5</v>
      </c>
      <c r="L283" s="3" t="s">
        <v>5</v>
      </c>
      <c r="M283" s="3" t="s">
        <v>5</v>
      </c>
      <c r="N283" s="3" t="s">
        <v>5</v>
      </c>
      <c r="O283" s="3" t="s">
        <v>5</v>
      </c>
      <c r="P283" s="3" t="s">
        <v>5</v>
      </c>
      <c r="T283" s="3" t="s">
        <v>5</v>
      </c>
    </row>
    <row r="284" spans="1:20" x14ac:dyDescent="0.25">
      <c r="A284" s="5" t="s">
        <v>5</v>
      </c>
      <c r="B284" s="5" t="s">
        <v>5</v>
      </c>
      <c r="C284" s="5" t="s">
        <v>5</v>
      </c>
      <c r="D284" s="5" t="s">
        <v>5</v>
      </c>
      <c r="E284" s="5" t="s">
        <v>5</v>
      </c>
      <c r="F284" s="5" t="s">
        <v>5</v>
      </c>
      <c r="G284" s="5" t="s">
        <v>5</v>
      </c>
      <c r="H284" s="5" t="s">
        <v>5</v>
      </c>
      <c r="I284" s="5" t="s">
        <v>5</v>
      </c>
      <c r="J284" s="5" t="s">
        <v>5</v>
      </c>
      <c r="K284" s="5" t="s">
        <v>5</v>
      </c>
      <c r="L284" s="3" t="s">
        <v>5</v>
      </c>
      <c r="M284" s="3" t="s">
        <v>5</v>
      </c>
      <c r="N284" s="3" t="s">
        <v>5</v>
      </c>
      <c r="O284" s="3" t="s">
        <v>5</v>
      </c>
      <c r="P284" s="3" t="s">
        <v>5</v>
      </c>
      <c r="T284" s="3" t="s">
        <v>5</v>
      </c>
    </row>
    <row r="285" spans="1:20" x14ac:dyDescent="0.25">
      <c r="A285" s="5" t="s">
        <v>5</v>
      </c>
      <c r="B285" s="5" t="s">
        <v>5</v>
      </c>
      <c r="C285" s="5" t="s">
        <v>5</v>
      </c>
      <c r="D285" s="5" t="s">
        <v>5</v>
      </c>
      <c r="E285" s="5" t="s">
        <v>5</v>
      </c>
      <c r="F285" s="5" t="s">
        <v>5</v>
      </c>
      <c r="G285" s="5" t="s">
        <v>5</v>
      </c>
      <c r="H285" s="5" t="s">
        <v>5</v>
      </c>
      <c r="I285" s="5" t="s">
        <v>5</v>
      </c>
      <c r="J285" s="5" t="s">
        <v>5</v>
      </c>
      <c r="K285" s="5" t="s">
        <v>5</v>
      </c>
      <c r="L285" s="3" t="s">
        <v>5</v>
      </c>
      <c r="M285" s="3" t="s">
        <v>5</v>
      </c>
      <c r="N285" s="3" t="s">
        <v>5</v>
      </c>
      <c r="O285" s="3" t="s">
        <v>5</v>
      </c>
      <c r="P285" s="3" t="s">
        <v>5</v>
      </c>
      <c r="T285" s="3" t="s">
        <v>5</v>
      </c>
    </row>
    <row r="286" spans="1:20" x14ac:dyDescent="0.25">
      <c r="A286" s="5" t="s">
        <v>5</v>
      </c>
      <c r="B286" s="5" t="s">
        <v>5</v>
      </c>
      <c r="C286" s="5" t="s">
        <v>5</v>
      </c>
      <c r="D286" s="5" t="s">
        <v>5</v>
      </c>
      <c r="E286" s="5" t="s">
        <v>5</v>
      </c>
      <c r="F286" s="5" t="s">
        <v>5</v>
      </c>
      <c r="G286" s="5" t="s">
        <v>5</v>
      </c>
      <c r="H286" s="5" t="s">
        <v>5</v>
      </c>
      <c r="I286" s="5" t="s">
        <v>5</v>
      </c>
      <c r="J286" s="5" t="s">
        <v>5</v>
      </c>
      <c r="K286" s="5" t="s">
        <v>5</v>
      </c>
      <c r="L286" s="3" t="s">
        <v>5</v>
      </c>
      <c r="M286" s="3" t="s">
        <v>5</v>
      </c>
      <c r="N286" s="3" t="s">
        <v>5</v>
      </c>
      <c r="O286" s="3" t="s">
        <v>5</v>
      </c>
      <c r="P286" s="3" t="s">
        <v>5</v>
      </c>
      <c r="T286" s="3" t="s">
        <v>5</v>
      </c>
    </row>
    <row r="287" spans="1:20" x14ac:dyDescent="0.25">
      <c r="A287" s="5" t="s">
        <v>5</v>
      </c>
      <c r="B287" s="5" t="s">
        <v>5</v>
      </c>
      <c r="C287" s="5" t="s">
        <v>5</v>
      </c>
      <c r="D287" s="5" t="s">
        <v>5</v>
      </c>
      <c r="E287" s="5" t="s">
        <v>5</v>
      </c>
      <c r="F287" s="5" t="s">
        <v>5</v>
      </c>
      <c r="G287" s="5" t="s">
        <v>5</v>
      </c>
      <c r="H287" s="5" t="s">
        <v>5</v>
      </c>
      <c r="I287" s="5" t="s">
        <v>5</v>
      </c>
      <c r="J287" s="5" t="s">
        <v>5</v>
      </c>
      <c r="K287" s="5" t="s">
        <v>5</v>
      </c>
      <c r="L287" s="3" t="s">
        <v>5</v>
      </c>
      <c r="M287" s="3" t="s">
        <v>5</v>
      </c>
      <c r="N287" s="3" t="s">
        <v>5</v>
      </c>
      <c r="O287" s="3" t="s">
        <v>5</v>
      </c>
      <c r="P287" s="3" t="s">
        <v>5</v>
      </c>
      <c r="T287" s="3" t="s">
        <v>5</v>
      </c>
    </row>
    <row r="288" spans="1:20" x14ac:dyDescent="0.25">
      <c r="A288" s="5" t="s">
        <v>5</v>
      </c>
      <c r="B288" s="5" t="s">
        <v>5</v>
      </c>
      <c r="C288" s="5" t="s">
        <v>5</v>
      </c>
      <c r="D288" s="5" t="s">
        <v>5</v>
      </c>
      <c r="E288" s="5" t="s">
        <v>5</v>
      </c>
      <c r="F288" s="5" t="s">
        <v>5</v>
      </c>
      <c r="G288" s="5" t="s">
        <v>5</v>
      </c>
      <c r="H288" s="5" t="s">
        <v>5</v>
      </c>
      <c r="I288" s="5" t="s">
        <v>5</v>
      </c>
      <c r="J288" s="5" t="s">
        <v>5</v>
      </c>
      <c r="K288" s="5" t="s">
        <v>5</v>
      </c>
      <c r="L288" s="3" t="s">
        <v>5</v>
      </c>
      <c r="M288" s="3" t="s">
        <v>5</v>
      </c>
      <c r="N288" s="3" t="s">
        <v>5</v>
      </c>
      <c r="O288" s="3" t="s">
        <v>5</v>
      </c>
      <c r="P288" s="3" t="s">
        <v>5</v>
      </c>
      <c r="T288" s="3" t="s">
        <v>5</v>
      </c>
    </row>
    <row r="289" spans="1:20" x14ac:dyDescent="0.25">
      <c r="A289" s="5" t="s">
        <v>5</v>
      </c>
      <c r="B289" s="5" t="s">
        <v>5</v>
      </c>
      <c r="C289" s="5" t="s">
        <v>5</v>
      </c>
      <c r="D289" s="5" t="s">
        <v>5</v>
      </c>
      <c r="E289" s="5" t="s">
        <v>5</v>
      </c>
      <c r="F289" s="5" t="s">
        <v>5</v>
      </c>
      <c r="G289" s="5" t="s">
        <v>5</v>
      </c>
      <c r="H289" s="5" t="s">
        <v>5</v>
      </c>
      <c r="I289" s="5" t="s">
        <v>5</v>
      </c>
      <c r="J289" s="5" t="s">
        <v>5</v>
      </c>
      <c r="K289" s="5" t="s">
        <v>5</v>
      </c>
      <c r="L289" s="3" t="s">
        <v>5</v>
      </c>
      <c r="M289" s="3" t="s">
        <v>5</v>
      </c>
      <c r="N289" s="3" t="s">
        <v>5</v>
      </c>
      <c r="O289" s="3" t="s">
        <v>5</v>
      </c>
      <c r="P289" s="3" t="s">
        <v>5</v>
      </c>
      <c r="T289" s="3" t="s">
        <v>5</v>
      </c>
    </row>
    <row r="290" spans="1:20" x14ac:dyDescent="0.25">
      <c r="A290" s="5" t="s">
        <v>5</v>
      </c>
      <c r="B290" s="5" t="s">
        <v>5</v>
      </c>
      <c r="C290" s="5" t="s">
        <v>5</v>
      </c>
      <c r="D290" s="5" t="s">
        <v>5</v>
      </c>
      <c r="E290" s="5" t="s">
        <v>5</v>
      </c>
      <c r="F290" s="5" t="s">
        <v>5</v>
      </c>
      <c r="G290" s="5" t="s">
        <v>5</v>
      </c>
      <c r="H290" s="5" t="s">
        <v>5</v>
      </c>
      <c r="I290" s="5" t="s">
        <v>5</v>
      </c>
      <c r="J290" s="5" t="s">
        <v>5</v>
      </c>
      <c r="K290" s="5" t="s">
        <v>5</v>
      </c>
      <c r="L290" s="3" t="s">
        <v>5</v>
      </c>
      <c r="M290" s="3" t="s">
        <v>5</v>
      </c>
      <c r="N290" s="3" t="s">
        <v>5</v>
      </c>
      <c r="O290" s="3" t="s">
        <v>5</v>
      </c>
      <c r="P290" s="3" t="s">
        <v>5</v>
      </c>
      <c r="T290" s="3" t="s">
        <v>5</v>
      </c>
    </row>
    <row r="291" spans="1:20" x14ac:dyDescent="0.25">
      <c r="A291" s="5" t="s">
        <v>5</v>
      </c>
      <c r="B291" s="5" t="s">
        <v>5</v>
      </c>
      <c r="C291" s="5" t="s">
        <v>5</v>
      </c>
      <c r="D291" s="5" t="s">
        <v>5</v>
      </c>
      <c r="E291" s="5" t="s">
        <v>5</v>
      </c>
      <c r="F291" s="5" t="s">
        <v>5</v>
      </c>
      <c r="G291" s="5" t="s">
        <v>5</v>
      </c>
      <c r="H291" s="5" t="s">
        <v>5</v>
      </c>
      <c r="I291" s="5" t="s">
        <v>5</v>
      </c>
      <c r="J291" s="5" t="s">
        <v>5</v>
      </c>
      <c r="K291" s="5" t="s">
        <v>5</v>
      </c>
      <c r="Q291" s="1" t="s">
        <v>5</v>
      </c>
      <c r="R291" s="1" t="s">
        <v>5</v>
      </c>
      <c r="S291" s="2" t="s">
        <v>5</v>
      </c>
    </row>
    <row r="292" spans="1:20" x14ac:dyDescent="0.25">
      <c r="A292" s="5" t="s">
        <v>5</v>
      </c>
      <c r="B292" s="5" t="s">
        <v>5</v>
      </c>
      <c r="C292" s="5" t="s">
        <v>5</v>
      </c>
      <c r="D292" s="5" t="s">
        <v>5</v>
      </c>
      <c r="E292" s="5" t="s">
        <v>5</v>
      </c>
      <c r="F292" s="5" t="s">
        <v>5</v>
      </c>
      <c r="G292" s="5" t="s">
        <v>5</v>
      </c>
      <c r="H292" s="5" t="s">
        <v>5</v>
      </c>
      <c r="I292" s="5" t="s">
        <v>5</v>
      </c>
      <c r="J292" s="5" t="s">
        <v>5</v>
      </c>
      <c r="K292" s="5" t="s">
        <v>5</v>
      </c>
      <c r="Q292" s="1" t="s">
        <v>5</v>
      </c>
      <c r="R292" s="1" t="s">
        <v>5</v>
      </c>
      <c r="S292" s="2" t="s">
        <v>5</v>
      </c>
    </row>
    <row r="293" spans="1:20" x14ac:dyDescent="0.25">
      <c r="A293" s="5" t="s">
        <v>5</v>
      </c>
      <c r="B293" s="5" t="s">
        <v>5</v>
      </c>
      <c r="C293" s="5" t="s">
        <v>5</v>
      </c>
      <c r="D293" s="5" t="s">
        <v>5</v>
      </c>
      <c r="E293" s="5" t="s">
        <v>5</v>
      </c>
      <c r="F293" s="5" t="s">
        <v>5</v>
      </c>
      <c r="G293" s="5" t="s">
        <v>5</v>
      </c>
      <c r="H293" s="5" t="s">
        <v>5</v>
      </c>
      <c r="I293" s="5" t="s">
        <v>5</v>
      </c>
      <c r="J293" s="5" t="s">
        <v>5</v>
      </c>
      <c r="K293" s="5" t="s">
        <v>5</v>
      </c>
      <c r="Q293" s="1" t="s">
        <v>5</v>
      </c>
      <c r="R293" s="1" t="s">
        <v>5</v>
      </c>
      <c r="S293" s="2" t="s">
        <v>5</v>
      </c>
    </row>
    <row r="294" spans="1:20" x14ac:dyDescent="0.25">
      <c r="A294" s="5" t="s">
        <v>5</v>
      </c>
      <c r="B294" s="5" t="s">
        <v>5</v>
      </c>
      <c r="C294" s="5" t="s">
        <v>5</v>
      </c>
      <c r="D294" s="5" t="s">
        <v>5</v>
      </c>
      <c r="E294" s="5" t="s">
        <v>5</v>
      </c>
      <c r="F294" s="5" t="s">
        <v>5</v>
      </c>
      <c r="G294" s="5" t="s">
        <v>5</v>
      </c>
      <c r="H294" s="5" t="s">
        <v>5</v>
      </c>
      <c r="I294" s="5" t="s">
        <v>5</v>
      </c>
      <c r="J294" s="5" t="s">
        <v>5</v>
      </c>
      <c r="K294" s="5" t="s">
        <v>5</v>
      </c>
      <c r="Q294" s="1" t="s">
        <v>5</v>
      </c>
      <c r="R294" s="1" t="s">
        <v>5</v>
      </c>
      <c r="S294" s="2" t="s">
        <v>5</v>
      </c>
    </row>
    <row r="295" spans="1:20" x14ac:dyDescent="0.25">
      <c r="A295" s="5" t="s">
        <v>5</v>
      </c>
      <c r="B295" s="5" t="s">
        <v>5</v>
      </c>
      <c r="C295" s="5" t="s">
        <v>5</v>
      </c>
      <c r="D295" s="5" t="s">
        <v>5</v>
      </c>
      <c r="E295" s="5" t="s">
        <v>5</v>
      </c>
      <c r="F295" s="5" t="s">
        <v>5</v>
      </c>
      <c r="G295" s="5" t="s">
        <v>5</v>
      </c>
      <c r="H295" s="5" t="s">
        <v>5</v>
      </c>
      <c r="I295" s="5" t="s">
        <v>5</v>
      </c>
      <c r="J295" s="5" t="s">
        <v>5</v>
      </c>
      <c r="K295" s="5" t="s">
        <v>5</v>
      </c>
      <c r="Q295" s="1" t="s">
        <v>5</v>
      </c>
      <c r="R295" s="1" t="s">
        <v>5</v>
      </c>
      <c r="S295" s="2" t="s">
        <v>5</v>
      </c>
    </row>
    <row r="296" spans="1:20" x14ac:dyDescent="0.25">
      <c r="A296" s="5" t="s">
        <v>5</v>
      </c>
      <c r="B296" s="5" t="s">
        <v>5</v>
      </c>
      <c r="C296" s="5" t="s">
        <v>5</v>
      </c>
      <c r="D296" s="5" t="s">
        <v>5</v>
      </c>
      <c r="E296" s="5" t="s">
        <v>5</v>
      </c>
      <c r="F296" s="5" t="s">
        <v>5</v>
      </c>
      <c r="G296" s="5" t="s">
        <v>5</v>
      </c>
      <c r="H296" s="5" t="s">
        <v>5</v>
      </c>
      <c r="I296" s="5" t="s">
        <v>5</v>
      </c>
      <c r="J296" s="5" t="s">
        <v>5</v>
      </c>
      <c r="K296" s="5" t="s">
        <v>5</v>
      </c>
      <c r="Q296" s="1" t="s">
        <v>5</v>
      </c>
      <c r="R296" s="1" t="s">
        <v>5</v>
      </c>
      <c r="S296" s="2" t="s">
        <v>5</v>
      </c>
    </row>
    <row r="297" spans="1:20" x14ac:dyDescent="0.25">
      <c r="A297" s="5" t="s">
        <v>5</v>
      </c>
      <c r="B297" s="5" t="s">
        <v>5</v>
      </c>
      <c r="C297" s="5" t="s">
        <v>5</v>
      </c>
      <c r="D297" s="5" t="s">
        <v>5</v>
      </c>
      <c r="E297" s="5" t="s">
        <v>5</v>
      </c>
      <c r="F297" s="5" t="s">
        <v>5</v>
      </c>
      <c r="G297" s="5" t="s">
        <v>5</v>
      </c>
      <c r="H297" s="5" t="s">
        <v>5</v>
      </c>
      <c r="I297" s="5" t="s">
        <v>5</v>
      </c>
      <c r="J297" s="5" t="s">
        <v>5</v>
      </c>
      <c r="K297" s="5" t="s">
        <v>5</v>
      </c>
      <c r="Q297" s="1" t="s">
        <v>5</v>
      </c>
      <c r="R297" s="1" t="s">
        <v>5</v>
      </c>
      <c r="S297" s="2" t="s">
        <v>5</v>
      </c>
    </row>
    <row r="298" spans="1:20" x14ac:dyDescent="0.25">
      <c r="A298" s="5" t="s">
        <v>5</v>
      </c>
      <c r="B298" s="5" t="s">
        <v>5</v>
      </c>
      <c r="C298" s="5" t="s">
        <v>5</v>
      </c>
      <c r="D298" s="5" t="s">
        <v>5</v>
      </c>
      <c r="E298" s="5" t="s">
        <v>5</v>
      </c>
      <c r="F298" s="5" t="s">
        <v>5</v>
      </c>
      <c r="G298" s="5" t="s">
        <v>5</v>
      </c>
      <c r="H298" s="5" t="s">
        <v>5</v>
      </c>
      <c r="I298" s="5" t="s">
        <v>5</v>
      </c>
      <c r="J298" s="5" t="s">
        <v>5</v>
      </c>
      <c r="K298" s="5" t="s">
        <v>5</v>
      </c>
      <c r="Q298" s="1" t="s">
        <v>5</v>
      </c>
      <c r="R298" s="1" t="s">
        <v>5</v>
      </c>
      <c r="S298" s="2" t="s">
        <v>5</v>
      </c>
    </row>
    <row r="299" spans="1:20" x14ac:dyDescent="0.25">
      <c r="A299" s="5" t="s">
        <v>5</v>
      </c>
      <c r="B299" s="5" t="s">
        <v>5</v>
      </c>
      <c r="C299" s="5" t="s">
        <v>5</v>
      </c>
      <c r="D299" s="5" t="s">
        <v>5</v>
      </c>
      <c r="E299" s="5" t="s">
        <v>5</v>
      </c>
      <c r="F299" s="5" t="s">
        <v>5</v>
      </c>
      <c r="G299" s="5" t="s">
        <v>5</v>
      </c>
      <c r="H299" s="5" t="s">
        <v>5</v>
      </c>
      <c r="I299" s="5" t="s">
        <v>5</v>
      </c>
      <c r="J299" s="5" t="s">
        <v>5</v>
      </c>
      <c r="K299" s="5" t="s">
        <v>5</v>
      </c>
      <c r="Q299" s="1" t="s">
        <v>5</v>
      </c>
      <c r="R299" s="1" t="s">
        <v>5</v>
      </c>
      <c r="S299" s="2" t="s">
        <v>5</v>
      </c>
    </row>
    <row r="300" spans="1:20" x14ac:dyDescent="0.25">
      <c r="A300" s="5" t="s">
        <v>5</v>
      </c>
      <c r="B300" s="5" t="s">
        <v>5</v>
      </c>
      <c r="C300" s="5" t="s">
        <v>5</v>
      </c>
      <c r="D300" s="5" t="s">
        <v>5</v>
      </c>
      <c r="E300" s="5" t="s">
        <v>5</v>
      </c>
      <c r="F300" s="5" t="s">
        <v>5</v>
      </c>
      <c r="G300" s="5" t="s">
        <v>5</v>
      </c>
      <c r="H300" s="5" t="s">
        <v>5</v>
      </c>
      <c r="I300" s="5" t="s">
        <v>5</v>
      </c>
      <c r="J300" s="5" t="s">
        <v>5</v>
      </c>
      <c r="K300" s="5" t="s">
        <v>5</v>
      </c>
      <c r="Q300" s="1" t="s">
        <v>5</v>
      </c>
      <c r="R300" s="1" t="s">
        <v>5</v>
      </c>
      <c r="S300" s="2" t="s">
        <v>5</v>
      </c>
    </row>
    <row r="301" spans="1:20" x14ac:dyDescent="0.25">
      <c r="A301" s="5" t="s">
        <v>5</v>
      </c>
      <c r="B301" s="5" t="s">
        <v>5</v>
      </c>
      <c r="C301" s="5" t="s">
        <v>5</v>
      </c>
      <c r="D301" s="5" t="s">
        <v>5</v>
      </c>
      <c r="E301" s="5" t="s">
        <v>5</v>
      </c>
      <c r="F301" s="5" t="s">
        <v>5</v>
      </c>
      <c r="G301" s="5" t="s">
        <v>5</v>
      </c>
      <c r="H301" s="5" t="s">
        <v>5</v>
      </c>
      <c r="I301" s="5" t="s">
        <v>5</v>
      </c>
      <c r="J301" s="5" t="s">
        <v>5</v>
      </c>
      <c r="K301" s="5" t="s">
        <v>5</v>
      </c>
      <c r="Q301" s="1" t="s">
        <v>5</v>
      </c>
      <c r="R301" s="1" t="s">
        <v>5</v>
      </c>
      <c r="S301" s="2" t="s">
        <v>5</v>
      </c>
    </row>
    <row r="302" spans="1:20" x14ac:dyDescent="0.25">
      <c r="A302" s="5" t="s">
        <v>5</v>
      </c>
      <c r="B302" s="5" t="s">
        <v>5</v>
      </c>
      <c r="C302" s="5" t="s">
        <v>5</v>
      </c>
      <c r="D302" s="5" t="s">
        <v>5</v>
      </c>
      <c r="E302" s="5" t="s">
        <v>5</v>
      </c>
      <c r="F302" s="5" t="s">
        <v>5</v>
      </c>
      <c r="G302" s="5" t="s">
        <v>5</v>
      </c>
      <c r="H302" s="5" t="s">
        <v>5</v>
      </c>
      <c r="I302" s="5" t="s">
        <v>5</v>
      </c>
      <c r="J302" s="5" t="s">
        <v>5</v>
      </c>
      <c r="K302" s="5" t="s">
        <v>5</v>
      </c>
      <c r="Q302" s="1" t="s">
        <v>5</v>
      </c>
      <c r="R302" s="1" t="s">
        <v>5</v>
      </c>
      <c r="S302" s="2" t="s">
        <v>5</v>
      </c>
    </row>
    <row r="303" spans="1:20" x14ac:dyDescent="0.25">
      <c r="A303" s="5" t="s">
        <v>5</v>
      </c>
      <c r="B303" s="5" t="s">
        <v>5</v>
      </c>
      <c r="C303" s="5" t="s">
        <v>5</v>
      </c>
      <c r="D303" s="5" t="s">
        <v>5</v>
      </c>
      <c r="E303" s="5" t="s">
        <v>5</v>
      </c>
      <c r="F303" s="5" t="s">
        <v>5</v>
      </c>
      <c r="G303" s="5" t="s">
        <v>5</v>
      </c>
      <c r="H303" s="5" t="s">
        <v>5</v>
      </c>
      <c r="I303" s="5" t="s">
        <v>5</v>
      </c>
      <c r="J303" s="5" t="s">
        <v>5</v>
      </c>
      <c r="K303" s="5" t="s">
        <v>5</v>
      </c>
      <c r="Q303" s="1" t="s">
        <v>5</v>
      </c>
      <c r="R303" s="1" t="s">
        <v>5</v>
      </c>
      <c r="S303" s="2" t="s">
        <v>5</v>
      </c>
    </row>
    <row r="304" spans="1:20" x14ac:dyDescent="0.25">
      <c r="A304" s="5" t="s">
        <v>5</v>
      </c>
      <c r="B304" s="5" t="s">
        <v>5</v>
      </c>
      <c r="C304" s="5" t="s">
        <v>5</v>
      </c>
      <c r="D304" s="5" t="s">
        <v>5</v>
      </c>
      <c r="E304" s="5" t="s">
        <v>5</v>
      </c>
      <c r="F304" s="5" t="s">
        <v>5</v>
      </c>
      <c r="G304" s="5" t="s">
        <v>5</v>
      </c>
      <c r="H304" s="5" t="s">
        <v>5</v>
      </c>
      <c r="I304" s="5" t="s">
        <v>5</v>
      </c>
      <c r="J304" s="5" t="s">
        <v>5</v>
      </c>
      <c r="K304" s="5" t="s">
        <v>5</v>
      </c>
      <c r="Q304" s="1" t="s">
        <v>5</v>
      </c>
      <c r="R304" s="1" t="s">
        <v>5</v>
      </c>
      <c r="S304" s="2" t="s">
        <v>5</v>
      </c>
    </row>
    <row r="305" spans="1:19" x14ac:dyDescent="0.25">
      <c r="A305" s="5" t="s">
        <v>5</v>
      </c>
      <c r="B305" s="5" t="s">
        <v>5</v>
      </c>
      <c r="C305" s="5" t="s">
        <v>5</v>
      </c>
      <c r="D305" s="5" t="s">
        <v>5</v>
      </c>
      <c r="E305" s="5" t="s">
        <v>5</v>
      </c>
      <c r="F305" s="5" t="s">
        <v>5</v>
      </c>
      <c r="G305" s="5" t="s">
        <v>5</v>
      </c>
      <c r="H305" s="5" t="s">
        <v>5</v>
      </c>
      <c r="I305" s="5" t="s">
        <v>5</v>
      </c>
      <c r="J305" s="5" t="s">
        <v>5</v>
      </c>
      <c r="K305" s="5" t="s">
        <v>5</v>
      </c>
      <c r="Q305" s="1" t="s">
        <v>5</v>
      </c>
      <c r="R305" s="1" t="s">
        <v>5</v>
      </c>
      <c r="S305" s="2" t="s">
        <v>5</v>
      </c>
    </row>
    <row r="306" spans="1:19" x14ac:dyDescent="0.25">
      <c r="A306" s="5" t="s">
        <v>5</v>
      </c>
      <c r="B306" s="5" t="s">
        <v>5</v>
      </c>
      <c r="C306" s="5" t="s">
        <v>5</v>
      </c>
      <c r="D306" s="5" t="s">
        <v>5</v>
      </c>
      <c r="E306" s="5" t="s">
        <v>5</v>
      </c>
      <c r="F306" s="5" t="s">
        <v>5</v>
      </c>
      <c r="G306" s="5" t="s">
        <v>5</v>
      </c>
      <c r="H306" s="5" t="s">
        <v>5</v>
      </c>
      <c r="I306" s="5" t="s">
        <v>5</v>
      </c>
      <c r="J306" s="5" t="s">
        <v>5</v>
      </c>
      <c r="K306" s="5" t="s">
        <v>5</v>
      </c>
      <c r="Q306" s="1" t="s">
        <v>5</v>
      </c>
      <c r="R306" s="1" t="s">
        <v>5</v>
      </c>
      <c r="S306" s="2" t="s">
        <v>5</v>
      </c>
    </row>
    <row r="307" spans="1:19" x14ac:dyDescent="0.25">
      <c r="A307" s="5" t="s">
        <v>5</v>
      </c>
      <c r="B307" s="5" t="s">
        <v>5</v>
      </c>
      <c r="C307" s="5" t="s">
        <v>5</v>
      </c>
      <c r="D307" s="5" t="s">
        <v>5</v>
      </c>
      <c r="E307" s="5" t="s">
        <v>5</v>
      </c>
      <c r="F307" s="5" t="s">
        <v>5</v>
      </c>
      <c r="G307" s="5" t="s">
        <v>5</v>
      </c>
      <c r="H307" s="5" t="s">
        <v>5</v>
      </c>
      <c r="I307" s="5" t="s">
        <v>5</v>
      </c>
      <c r="J307" s="5" t="s">
        <v>5</v>
      </c>
      <c r="K307" s="5" t="s">
        <v>5</v>
      </c>
      <c r="Q307" s="1" t="s">
        <v>5</v>
      </c>
      <c r="R307" s="1" t="s">
        <v>5</v>
      </c>
      <c r="S307" s="2" t="s">
        <v>5</v>
      </c>
    </row>
    <row r="308" spans="1:19" x14ac:dyDescent="0.25">
      <c r="A308" s="5" t="s">
        <v>5</v>
      </c>
      <c r="B308" s="5" t="s">
        <v>5</v>
      </c>
      <c r="C308" s="5" t="s">
        <v>5</v>
      </c>
      <c r="D308" s="5" t="s">
        <v>5</v>
      </c>
      <c r="E308" s="5" t="s">
        <v>5</v>
      </c>
      <c r="F308" s="5" t="s">
        <v>5</v>
      </c>
      <c r="G308" s="5" t="s">
        <v>5</v>
      </c>
      <c r="H308" s="5" t="s">
        <v>5</v>
      </c>
      <c r="I308" s="5" t="s">
        <v>5</v>
      </c>
      <c r="J308" s="5" t="s">
        <v>5</v>
      </c>
      <c r="K308" s="5" t="s">
        <v>5</v>
      </c>
      <c r="Q308" s="1" t="s">
        <v>5</v>
      </c>
      <c r="R308" s="1" t="s">
        <v>5</v>
      </c>
      <c r="S308" s="2" t="s">
        <v>5</v>
      </c>
    </row>
  </sheetData>
  <mergeCells count="3">
    <mergeCell ref="A1:N1"/>
    <mergeCell ref="A2:N2"/>
    <mergeCell ref="A3:N3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 Status</vt:lpstr>
    </vt:vector>
  </TitlesOfParts>
  <Company>Exigen Services DATI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Chinnapandi, xGanapathipandi</cp:lastModifiedBy>
  <dcterms:created xsi:type="dcterms:W3CDTF">2010-06-16T12:01:25Z</dcterms:created>
  <dcterms:modified xsi:type="dcterms:W3CDTF">2016-03-20T11:41:13Z</dcterms:modified>
</cp:coreProperties>
</file>