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23040" windowHeight="10896" activeTab="1" xr2:uid="{03EB4EE7-35F9-45AC-A8B1-B8E2E7979BF1}"/>
  </bookViews>
  <sheets>
    <sheet name="Estado de Resultados (a)" sheetId="3" r:id="rId1"/>
    <sheet name="Estado de Resultados (c)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4" l="1"/>
  <c r="F7" i="4"/>
  <c r="C11" i="4"/>
  <c r="C8" i="4"/>
  <c r="I11" i="4"/>
  <c r="G11" i="4"/>
  <c r="I8" i="4"/>
  <c r="G8" i="4"/>
  <c r="J6" i="4" l="1"/>
  <c r="B7" i="4"/>
  <c r="J7" i="4"/>
  <c r="H7" i="4" s="1"/>
  <c r="I9" i="4" s="1"/>
  <c r="I12" i="4" s="1"/>
  <c r="I14" i="4" s="1"/>
  <c r="D8" i="4"/>
  <c r="F8" i="4"/>
  <c r="H8" i="4"/>
  <c r="C9" i="4"/>
  <c r="J9" i="4" s="1"/>
  <c r="G9" i="4"/>
  <c r="B10" i="4"/>
  <c r="D10" i="4"/>
  <c r="E11" i="4" s="1"/>
  <c r="H10" i="4"/>
  <c r="J10" i="4"/>
  <c r="F10" i="4" s="1"/>
  <c r="D11" i="4"/>
  <c r="F11" i="4"/>
  <c r="H11" i="4"/>
  <c r="D13" i="4"/>
  <c r="F13" i="4"/>
  <c r="H13" i="4"/>
  <c r="J13" i="4"/>
  <c r="H15" i="4" l="1"/>
  <c r="I16" i="4" s="1"/>
  <c r="G12" i="4"/>
  <c r="G14" i="4" s="1"/>
  <c r="C12" i="4"/>
  <c r="D7" i="4"/>
  <c r="J11" i="3"/>
  <c r="J9" i="3"/>
  <c r="C8" i="3"/>
  <c r="J8" i="3" s="1"/>
  <c r="J7" i="3"/>
  <c r="J6" i="3"/>
  <c r="E9" i="4" l="1"/>
  <c r="E12" i="4" s="1"/>
  <c r="E14" i="4" s="1"/>
  <c r="E8" i="4"/>
  <c r="J12" i="4"/>
  <c r="C14" i="4"/>
  <c r="G16" i="4"/>
  <c r="F9" i="3"/>
  <c r="H9" i="3"/>
  <c r="D9" i="3"/>
  <c r="H11" i="3"/>
  <c r="D11" i="3"/>
  <c r="F11" i="3"/>
  <c r="F7" i="3"/>
  <c r="G8" i="3" s="1"/>
  <c r="H7" i="3"/>
  <c r="I8" i="3" s="1"/>
  <c r="I10" i="3" s="1"/>
  <c r="I12" i="3" s="1"/>
  <c r="H13" i="3" s="1"/>
  <c r="I14" i="3" s="1"/>
  <c r="D7" i="3"/>
  <c r="E8" i="3" s="1"/>
  <c r="E10" i="3" s="1"/>
  <c r="E12" i="3" s="1"/>
  <c r="D13" i="3" s="1"/>
  <c r="E14" i="3" s="1"/>
  <c r="C10" i="3"/>
  <c r="E16" i="4" l="1"/>
  <c r="B15" i="4"/>
  <c r="J15" i="4" s="1"/>
  <c r="J14" i="4"/>
  <c r="G10" i="3"/>
  <c r="G12" i="3" s="1"/>
  <c r="F13" i="3" s="1"/>
  <c r="G14" i="3" s="1"/>
  <c r="C12" i="3"/>
  <c r="J10" i="3"/>
  <c r="C16" i="4" l="1"/>
  <c r="J16" i="4" s="1"/>
  <c r="B13" i="3"/>
  <c r="J13" i="3" s="1"/>
  <c r="J12" i="3"/>
  <c r="C14" i="3" l="1"/>
  <c r="J14" i="3" s="1"/>
</calcChain>
</file>

<file path=xl/sharedStrings.xml><?xml version="1.0" encoding="utf-8"?>
<sst xmlns="http://schemas.openxmlformats.org/spreadsheetml/2006/main" count="50" uniqueCount="27">
  <si>
    <t>Estado de Resultados Proforma</t>
  </si>
  <si>
    <t>Porcentaje</t>
  </si>
  <si>
    <t>Ventas netas</t>
  </si>
  <si>
    <t>Costo de lo vendido</t>
  </si>
  <si>
    <t>Utilidad bruta</t>
  </si>
  <si>
    <t>Utilidad/Pérdida de operación</t>
  </si>
  <si>
    <t>Utilidad/Pérdida del ejercicio antes de impuestos</t>
  </si>
  <si>
    <t>Impuesto sobre la renta</t>
  </si>
  <si>
    <t>Utilidad/Pérdida neta del ejercicio</t>
  </si>
  <si>
    <t>Autorizado por:</t>
  </si>
  <si>
    <t>Realizado por:</t>
  </si>
  <si>
    <t>_____________________</t>
  </si>
  <si>
    <t>Don Timoti Cortez</t>
  </si>
  <si>
    <t>C.P. Ramón Valdez</t>
  </si>
  <si>
    <t>Propietario</t>
  </si>
  <si>
    <t>Contador General</t>
  </si>
  <si>
    <t>Allen Products, Inc. S.A. de C.V.</t>
  </si>
  <si>
    <t>Del 1 enero al 31 de diciembre</t>
  </si>
  <si>
    <t>Pesimista</t>
  </si>
  <si>
    <t>Más Probable</t>
  </si>
  <si>
    <t>Optimista</t>
  </si>
  <si>
    <t>Gastos por Intereses</t>
  </si>
  <si>
    <t>Gastos Operativos</t>
  </si>
  <si>
    <t>Gastos Operativos (fijo)</t>
  </si>
  <si>
    <t>Gastos Operativos (variable)</t>
  </si>
  <si>
    <t>Costo de lo vendido (fijo)</t>
  </si>
  <si>
    <t>Costo de lo vendido (variable)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</si>
</sst>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0" fontId="0" fillId="0" borderId="13" xfId="0" applyNumberFormat="1" applyBorder="1"/>
    <xf numFmtId="0" fontId="2" fillId="2" borderId="4" xfId="0" applyFont="1" applyFill="1" applyBorder="1"/>
    <xf numFmtId="164" fontId="1" fillId="0" borderId="12" xfId="0" applyNumberFormat="1" applyFont="1" applyFill="1" applyBorder="1"/>
    <xf numFmtId="164" fontId="1" fillId="2" borderId="5" xfId="0" applyNumberFormat="1" applyFont="1" applyFill="1" applyBorder="1"/>
    <xf numFmtId="0" fontId="0" fillId="0" borderId="4" xfId="0" applyFont="1" applyBorder="1"/>
    <xf numFmtId="164" fontId="0" fillId="0" borderId="14" xfId="0" applyNumberFormat="1" applyBorder="1"/>
    <xf numFmtId="164" fontId="0" fillId="0" borderId="5" xfId="0" applyNumberFormat="1" applyBorder="1"/>
    <xf numFmtId="164" fontId="0" fillId="0" borderId="12" xfId="0" applyNumberFormat="1" applyBorder="1"/>
    <xf numFmtId="164" fontId="0" fillId="2" borderId="5" xfId="0" applyNumberFormat="1" applyFill="1" applyBorder="1"/>
    <xf numFmtId="0" fontId="2" fillId="3" borderId="6" xfId="0" applyFont="1" applyFill="1" applyBorder="1"/>
    <xf numFmtId="164" fontId="0" fillId="0" borderId="15" xfId="0" applyNumberFormat="1" applyBorder="1"/>
    <xf numFmtId="164" fontId="0" fillId="3" borderId="8" xfId="0" applyNumberFormat="1" applyFill="1" applyBorder="1"/>
    <xf numFmtId="10" fontId="0" fillId="0" borderId="16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C382AFE-9193-4F7D-B1D4-690DF253A00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582C-C8BB-4116-9719-984C0027BE6F}">
  <sheetPr>
    <pageSetUpPr fitToPage="1"/>
  </sheetPr>
  <dimension ref="A1:J24"/>
  <sheetViews>
    <sheetView zoomScaleNormal="100" workbookViewId="0">
      <selection activeCell="E7" sqref="E7"/>
    </sheetView>
  </sheetViews>
  <sheetFormatPr baseColWidth="10" defaultRowHeight="14.4" x14ac:dyDescent="0.3"/>
  <cols>
    <col min="1" max="1" width="42.6640625" bestFit="1" customWidth="1"/>
    <col min="2" max="2" width="11.33203125" customWidth="1"/>
    <col min="3" max="6" width="11" bestFit="1" customWidth="1"/>
    <col min="7" max="7" width="12.44140625" bestFit="1" customWidth="1"/>
    <col min="8" max="8" width="11" bestFit="1" customWidth="1"/>
    <col min="9" max="9" width="12.44140625" bestFit="1" customWidth="1"/>
    <col min="10" max="10" width="9.77734375" bestFit="1" customWidth="1"/>
    <col min="11" max="11" width="17" customWidth="1"/>
    <col min="12" max="12" width="4.109375" customWidth="1"/>
    <col min="13" max="13" width="11.21875" bestFit="1" customWidth="1"/>
    <col min="14" max="14" width="3.77734375" customWidth="1"/>
    <col min="15" max="15" width="35.77734375" bestFit="1" customWidth="1"/>
    <col min="16" max="16" width="3.109375" customWidth="1"/>
    <col min="17" max="17" width="12.21875" customWidth="1"/>
  </cols>
  <sheetData>
    <row r="1" spans="1:10" x14ac:dyDescent="0.3">
      <c r="A1" s="17" t="s">
        <v>16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x14ac:dyDescent="0.3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ht="15" thickBot="1" x14ac:dyDescent="0.35">
      <c r="A3" s="23" t="s">
        <v>17</v>
      </c>
      <c r="B3" s="24"/>
      <c r="C3" s="24"/>
      <c r="D3" s="24"/>
      <c r="E3" s="24"/>
      <c r="F3" s="24"/>
      <c r="G3" s="24"/>
      <c r="H3" s="24"/>
      <c r="I3" s="24"/>
      <c r="J3" s="25"/>
    </row>
    <row r="4" spans="1:10" ht="15" thickBot="1" x14ac:dyDescent="0.35">
      <c r="A4" s="17"/>
      <c r="B4" s="17">
        <v>2015</v>
      </c>
      <c r="C4" s="19"/>
      <c r="D4" s="26">
        <v>2016</v>
      </c>
      <c r="E4" s="27"/>
      <c r="F4" s="27"/>
      <c r="G4" s="27"/>
      <c r="H4" s="27"/>
      <c r="I4" s="28"/>
      <c r="J4" s="29" t="s">
        <v>1</v>
      </c>
    </row>
    <row r="5" spans="1:10" ht="15" thickBot="1" x14ac:dyDescent="0.35">
      <c r="A5" s="23"/>
      <c r="B5" s="23"/>
      <c r="C5" s="25"/>
      <c r="D5" s="26" t="s">
        <v>18</v>
      </c>
      <c r="E5" s="28"/>
      <c r="F5" s="26" t="s">
        <v>19</v>
      </c>
      <c r="G5" s="28"/>
      <c r="H5" s="26" t="s">
        <v>20</v>
      </c>
      <c r="I5" s="28"/>
      <c r="J5" s="30"/>
    </row>
    <row r="6" spans="1:10" x14ac:dyDescent="0.3">
      <c r="A6" s="2" t="s">
        <v>2</v>
      </c>
      <c r="B6" s="3"/>
      <c r="C6" s="4">
        <v>937500</v>
      </c>
      <c r="D6" s="3"/>
      <c r="E6" s="4">
        <v>900000</v>
      </c>
      <c r="F6" s="3"/>
      <c r="G6" s="4">
        <v>1125000</v>
      </c>
      <c r="H6" s="3"/>
      <c r="I6" s="4">
        <v>1280000</v>
      </c>
      <c r="J6" s="1">
        <f>$C$6/C6</f>
        <v>1</v>
      </c>
    </row>
    <row r="7" spans="1:10" x14ac:dyDescent="0.3">
      <c r="A7" s="5" t="s">
        <v>3</v>
      </c>
      <c r="B7" s="3">
        <v>421875</v>
      </c>
      <c r="C7" s="6"/>
      <c r="D7" s="3">
        <f>E6*$J$7</f>
        <v>405000</v>
      </c>
      <c r="E7" s="6"/>
      <c r="F7" s="3">
        <f>G6*$J$7</f>
        <v>506250</v>
      </c>
      <c r="G7" s="6"/>
      <c r="H7" s="3">
        <f>I6*$J$7</f>
        <v>576000</v>
      </c>
      <c r="I7" s="6"/>
      <c r="J7" s="1">
        <f>B7/$C$6</f>
        <v>0.45</v>
      </c>
    </row>
    <row r="8" spans="1:10" x14ac:dyDescent="0.3">
      <c r="A8" s="2" t="s">
        <v>4</v>
      </c>
      <c r="B8" s="3"/>
      <c r="C8" s="4">
        <f>(C6-B7)</f>
        <v>515625</v>
      </c>
      <c r="D8" s="3"/>
      <c r="E8" s="4">
        <f>(E6-D7)</f>
        <v>495000</v>
      </c>
      <c r="F8" s="3"/>
      <c r="G8" s="4">
        <f>(G6-F7)</f>
        <v>618750</v>
      </c>
      <c r="H8" s="3"/>
      <c r="I8" s="4">
        <f>(I6-H7)</f>
        <v>704000</v>
      </c>
      <c r="J8" s="1">
        <f>C8/$C$6</f>
        <v>0.55000000000000004</v>
      </c>
    </row>
    <row r="9" spans="1:10" x14ac:dyDescent="0.3">
      <c r="A9" s="5" t="s">
        <v>22</v>
      </c>
      <c r="B9" s="3">
        <v>234375</v>
      </c>
      <c r="C9" s="7"/>
      <c r="D9" s="3">
        <f>E6*$J$9</f>
        <v>225000</v>
      </c>
      <c r="E9" s="7"/>
      <c r="F9" s="3">
        <f>G6*$J$9</f>
        <v>281250</v>
      </c>
      <c r="G9" s="7"/>
      <c r="H9" s="3">
        <f>I6*$J$9</f>
        <v>320000</v>
      </c>
      <c r="I9" s="7"/>
      <c r="J9" s="1">
        <f>B9/$C$6</f>
        <v>0.25</v>
      </c>
    </row>
    <row r="10" spans="1:10" x14ac:dyDescent="0.3">
      <c r="A10" s="2" t="s">
        <v>5</v>
      </c>
      <c r="B10" s="8"/>
      <c r="C10" s="9">
        <f>C8-B9</f>
        <v>281250</v>
      </c>
      <c r="D10" s="8"/>
      <c r="E10" s="9">
        <f>E8-D9</f>
        <v>270000</v>
      </c>
      <c r="F10" s="8"/>
      <c r="G10" s="9">
        <f>G8-F9</f>
        <v>337500</v>
      </c>
      <c r="H10" s="8"/>
      <c r="I10" s="9">
        <f>I8-H9</f>
        <v>384000</v>
      </c>
      <c r="J10" s="1">
        <f>C10/$C$6</f>
        <v>0.3</v>
      </c>
    </row>
    <row r="11" spans="1:10" x14ac:dyDescent="0.3">
      <c r="A11" s="5" t="s">
        <v>21</v>
      </c>
      <c r="B11" s="8">
        <v>30000</v>
      </c>
      <c r="C11" s="7"/>
      <c r="D11" s="3">
        <f>E6*$J$11</f>
        <v>28800</v>
      </c>
      <c r="E11" s="7"/>
      <c r="F11" s="3">
        <f>G6*$J$11</f>
        <v>36000</v>
      </c>
      <c r="G11" s="7"/>
      <c r="H11" s="3">
        <f>I6*$J$11</f>
        <v>40960</v>
      </c>
      <c r="I11" s="7"/>
      <c r="J11" s="1">
        <f>B11/$C$6</f>
        <v>3.2000000000000001E-2</v>
      </c>
    </row>
    <row r="12" spans="1:10" x14ac:dyDescent="0.3">
      <c r="A12" s="2" t="s">
        <v>6</v>
      </c>
      <c r="B12" s="8"/>
      <c r="C12" s="9">
        <f>(C10-B11)</f>
        <v>251250</v>
      </c>
      <c r="D12" s="8"/>
      <c r="E12" s="9">
        <f>(E10-D11)</f>
        <v>241200</v>
      </c>
      <c r="F12" s="8"/>
      <c r="G12" s="9">
        <f>(G10-F11)</f>
        <v>301500</v>
      </c>
      <c r="H12" s="8"/>
      <c r="I12" s="9">
        <f>(I10-H11)</f>
        <v>343040</v>
      </c>
      <c r="J12" s="1">
        <f>C12/$C$6</f>
        <v>0.26800000000000002</v>
      </c>
    </row>
    <row r="13" spans="1:10" x14ac:dyDescent="0.3">
      <c r="A13" s="5" t="s">
        <v>7</v>
      </c>
      <c r="B13" s="8">
        <f>C12*0.25</f>
        <v>62812.5</v>
      </c>
      <c r="C13" s="7"/>
      <c r="D13" s="8">
        <f>E12*0.25</f>
        <v>60300</v>
      </c>
      <c r="E13" s="7"/>
      <c r="F13" s="8">
        <f>G12*0.25</f>
        <v>75375</v>
      </c>
      <c r="G13" s="7"/>
      <c r="H13" s="8">
        <f>I12*0.25</f>
        <v>85760</v>
      </c>
      <c r="I13" s="7"/>
      <c r="J13" s="1">
        <f>B13/$C$6</f>
        <v>6.7000000000000004E-2</v>
      </c>
    </row>
    <row r="14" spans="1:10" ht="15" thickBot="1" x14ac:dyDescent="0.35">
      <c r="A14" s="10" t="s">
        <v>8</v>
      </c>
      <c r="B14" s="11"/>
      <c r="C14" s="12">
        <f>(C12-B13)</f>
        <v>188437.5</v>
      </c>
      <c r="D14" s="11"/>
      <c r="E14" s="12">
        <f>(E12-D13)</f>
        <v>180900</v>
      </c>
      <c r="F14" s="11"/>
      <c r="G14" s="12">
        <f>(G12-F13)</f>
        <v>226125</v>
      </c>
      <c r="H14" s="11"/>
      <c r="I14" s="12">
        <f>(I12-H13)</f>
        <v>257280</v>
      </c>
      <c r="J14" s="13">
        <f>C14/$C$6</f>
        <v>0.20100000000000001</v>
      </c>
    </row>
    <row r="16" spans="1:10" x14ac:dyDescent="0.3">
      <c r="B16" s="14" t="s">
        <v>9</v>
      </c>
      <c r="C16" s="15"/>
      <c r="D16" s="15"/>
      <c r="E16" s="15"/>
      <c r="F16" s="15"/>
      <c r="G16" s="14" t="s">
        <v>10</v>
      </c>
      <c r="H16" s="15"/>
      <c r="I16" s="15"/>
    </row>
    <row r="17" spans="2:9" x14ac:dyDescent="0.3">
      <c r="B17" s="14"/>
      <c r="C17" s="15"/>
      <c r="D17" s="15"/>
      <c r="E17" s="15"/>
      <c r="F17" s="15"/>
      <c r="G17" s="14"/>
      <c r="H17" s="15"/>
      <c r="I17" s="15"/>
    </row>
    <row r="18" spans="2:9" x14ac:dyDescent="0.3">
      <c r="B18" s="14"/>
      <c r="C18" s="15"/>
      <c r="D18" s="15"/>
      <c r="E18" s="15"/>
      <c r="F18" s="15"/>
      <c r="G18" s="14"/>
      <c r="H18" s="15"/>
      <c r="I18" s="15"/>
    </row>
    <row r="19" spans="2:9" x14ac:dyDescent="0.3">
      <c r="B19" s="14"/>
      <c r="C19" s="15"/>
      <c r="D19" s="15"/>
      <c r="E19" s="15"/>
      <c r="F19" s="15"/>
      <c r="G19" s="14"/>
      <c r="H19" s="15"/>
      <c r="I19" s="15"/>
    </row>
    <row r="20" spans="2:9" x14ac:dyDescent="0.3">
      <c r="B20" s="14" t="s">
        <v>11</v>
      </c>
      <c r="C20" s="15"/>
      <c r="D20" s="15"/>
      <c r="E20" s="15"/>
      <c r="F20" s="15"/>
      <c r="G20" s="14" t="s">
        <v>11</v>
      </c>
      <c r="H20" s="15"/>
      <c r="I20" s="15"/>
    </row>
    <row r="21" spans="2:9" x14ac:dyDescent="0.3">
      <c r="B21" s="16" t="s">
        <v>12</v>
      </c>
      <c r="C21" s="15"/>
      <c r="D21" s="15"/>
      <c r="E21" s="15"/>
      <c r="F21" s="15"/>
      <c r="G21" s="16" t="s">
        <v>13</v>
      </c>
      <c r="H21" s="15"/>
      <c r="I21" s="15"/>
    </row>
    <row r="22" spans="2:9" x14ac:dyDescent="0.3">
      <c r="B22" s="14" t="s">
        <v>14</v>
      </c>
      <c r="G22" s="14" t="s">
        <v>15</v>
      </c>
    </row>
    <row r="24" spans="2:9" x14ac:dyDescent="0.3">
      <c r="B24" s="14"/>
    </row>
  </sheetData>
  <mergeCells count="10">
    <mergeCell ref="A1:J1"/>
    <mergeCell ref="A2:J2"/>
    <mergeCell ref="A3:J3"/>
    <mergeCell ref="A4:A5"/>
    <mergeCell ref="B4:C5"/>
    <mergeCell ref="D4:I4"/>
    <mergeCell ref="J4:J5"/>
    <mergeCell ref="D5:E5"/>
    <mergeCell ref="F5:G5"/>
    <mergeCell ref="H5:I5"/>
  </mergeCells>
  <pageMargins left="0.7" right="0.7" top="0.75" bottom="0.75" header="0.3" footer="0.3"/>
  <pageSetup paperSize="9" scale="93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FE88-3C44-445A-A456-134F0A9084C9}">
  <sheetPr>
    <pageSetUpPr fitToPage="1"/>
  </sheetPr>
  <dimension ref="A1:J26"/>
  <sheetViews>
    <sheetView tabSelected="1" zoomScaleNormal="100" workbookViewId="0">
      <selection activeCell="D16" sqref="D16"/>
    </sheetView>
  </sheetViews>
  <sheetFormatPr baseColWidth="10" defaultRowHeight="14.4" x14ac:dyDescent="0.3"/>
  <cols>
    <col min="1" max="1" width="42.6640625" bestFit="1" customWidth="1"/>
    <col min="2" max="2" width="11.33203125" customWidth="1"/>
    <col min="3" max="4" width="11" bestFit="1" customWidth="1"/>
    <col min="5" max="5" width="11.6640625" bestFit="1" customWidth="1"/>
    <col min="6" max="6" width="11" bestFit="1" customWidth="1"/>
    <col min="7" max="7" width="12.44140625" bestFit="1" customWidth="1"/>
    <col min="8" max="8" width="11" bestFit="1" customWidth="1"/>
    <col min="9" max="9" width="12.44140625" bestFit="1" customWidth="1"/>
    <col min="10" max="10" width="9.77734375" bestFit="1" customWidth="1"/>
    <col min="11" max="11" width="17" customWidth="1"/>
    <col min="12" max="12" width="4.109375" customWidth="1"/>
    <col min="13" max="13" width="11.21875" bestFit="1" customWidth="1"/>
    <col min="14" max="14" width="3.77734375" customWidth="1"/>
    <col min="15" max="15" width="35.77734375" bestFit="1" customWidth="1"/>
    <col min="16" max="16" width="3.109375" customWidth="1"/>
    <col min="17" max="17" width="12.21875" customWidth="1"/>
  </cols>
  <sheetData>
    <row r="1" spans="1:10" x14ac:dyDescent="0.3">
      <c r="A1" s="17" t="s">
        <v>16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x14ac:dyDescent="0.3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ht="15" thickBot="1" x14ac:dyDescent="0.35">
      <c r="A3" s="23" t="s">
        <v>17</v>
      </c>
      <c r="B3" s="24"/>
      <c r="C3" s="24"/>
      <c r="D3" s="24"/>
      <c r="E3" s="24"/>
      <c r="F3" s="24"/>
      <c r="G3" s="24"/>
      <c r="H3" s="24"/>
      <c r="I3" s="24"/>
      <c r="J3" s="25"/>
    </row>
    <row r="4" spans="1:10" ht="15" thickBot="1" x14ac:dyDescent="0.35">
      <c r="A4" s="17"/>
      <c r="B4" s="17">
        <v>2015</v>
      </c>
      <c r="C4" s="19"/>
      <c r="D4" s="26">
        <v>2016</v>
      </c>
      <c r="E4" s="27"/>
      <c r="F4" s="27"/>
      <c r="G4" s="27"/>
      <c r="H4" s="27"/>
      <c r="I4" s="28"/>
      <c r="J4" s="29" t="s">
        <v>1</v>
      </c>
    </row>
    <row r="5" spans="1:10" ht="15" thickBot="1" x14ac:dyDescent="0.35">
      <c r="A5" s="23"/>
      <c r="B5" s="23"/>
      <c r="C5" s="25"/>
      <c r="D5" s="26" t="s">
        <v>18</v>
      </c>
      <c r="E5" s="28"/>
      <c r="F5" s="26" t="s">
        <v>19</v>
      </c>
      <c r="G5" s="28"/>
      <c r="H5" s="26" t="s">
        <v>20</v>
      </c>
      <c r="I5" s="28"/>
      <c r="J5" s="30"/>
    </row>
    <row r="6" spans="1:10" x14ac:dyDescent="0.3">
      <c r="A6" s="2" t="s">
        <v>2</v>
      </c>
      <c r="B6" s="3"/>
      <c r="C6" s="4">
        <v>937500</v>
      </c>
      <c r="D6" s="3"/>
      <c r="E6" s="4">
        <v>90000</v>
      </c>
      <c r="F6" s="3"/>
      <c r="G6" s="4">
        <v>1125000</v>
      </c>
      <c r="H6" s="3"/>
      <c r="I6" s="4">
        <v>1280000</v>
      </c>
      <c r="J6" s="1">
        <f>$C$6/C6</f>
        <v>1</v>
      </c>
    </row>
    <row r="7" spans="1:10" x14ac:dyDescent="0.3">
      <c r="A7" s="5" t="s">
        <v>26</v>
      </c>
      <c r="B7" s="3">
        <f>421875-B8</f>
        <v>171875</v>
      </c>
      <c r="C7" s="6"/>
      <c r="D7" s="3">
        <f>E6*$J$7</f>
        <v>16500</v>
      </c>
      <c r="E7" s="6"/>
      <c r="F7" s="3">
        <f>G6*$J$7</f>
        <v>206249.99999999997</v>
      </c>
      <c r="G7" s="6"/>
      <c r="H7" s="3">
        <f>I6*$J$7</f>
        <v>234666.66666666666</v>
      </c>
      <c r="I7" s="6"/>
      <c r="J7" s="1">
        <f>B7/$C$6</f>
        <v>0.18333333333333332</v>
      </c>
    </row>
    <row r="8" spans="1:10" x14ac:dyDescent="0.3">
      <c r="A8" s="5" t="s">
        <v>25</v>
      </c>
      <c r="B8" s="3">
        <v>250000</v>
      </c>
      <c r="C8" s="7">
        <f>SUM(B7:B8)</f>
        <v>421875</v>
      </c>
      <c r="D8" s="3">
        <f>$B$8</f>
        <v>250000</v>
      </c>
      <c r="E8" s="7">
        <f>SUM(D7:D8)</f>
        <v>266500</v>
      </c>
      <c r="F8" s="3">
        <f>$B$8</f>
        <v>250000</v>
      </c>
      <c r="G8" s="7">
        <f>SUM(F7:F8)</f>
        <v>456250</v>
      </c>
      <c r="H8" s="3">
        <f>$B$8</f>
        <v>250000</v>
      </c>
      <c r="I8" s="7">
        <f>SUM(H7:H8)</f>
        <v>484666.66666666663</v>
      </c>
      <c r="J8" s="1"/>
    </row>
    <row r="9" spans="1:10" x14ac:dyDescent="0.3">
      <c r="A9" s="2" t="s">
        <v>4</v>
      </c>
      <c r="B9" s="3"/>
      <c r="C9" s="4">
        <f>(C6-B7-B8)</f>
        <v>515625</v>
      </c>
      <c r="D9" s="3"/>
      <c r="E9" s="4">
        <f>(E6-D7-D8)</f>
        <v>-176500</v>
      </c>
      <c r="F9" s="3"/>
      <c r="G9" s="4">
        <f>(G6-F7-F8)</f>
        <v>668750</v>
      </c>
      <c r="H9" s="3"/>
      <c r="I9" s="4">
        <f>(I6-H7-H8)</f>
        <v>795333.33333333337</v>
      </c>
      <c r="J9" s="1">
        <f>C9/$C$6</f>
        <v>0.55000000000000004</v>
      </c>
    </row>
    <row r="10" spans="1:10" x14ac:dyDescent="0.3">
      <c r="A10" s="5" t="s">
        <v>24</v>
      </c>
      <c r="B10" s="3">
        <f>234375-B11</f>
        <v>54375</v>
      </c>
      <c r="C10" s="7"/>
      <c r="D10" s="3">
        <f>E6*$J$10</f>
        <v>5220</v>
      </c>
      <c r="E10" s="7"/>
      <c r="F10" s="3">
        <f>G6*$J$10</f>
        <v>65250</v>
      </c>
      <c r="G10" s="7"/>
      <c r="H10" s="3">
        <f>I6*$J$10</f>
        <v>74240</v>
      </c>
      <c r="I10" s="7"/>
      <c r="J10" s="1">
        <f>B10/$C$6</f>
        <v>5.8000000000000003E-2</v>
      </c>
    </row>
    <row r="11" spans="1:10" x14ac:dyDescent="0.3">
      <c r="A11" s="5" t="s">
        <v>23</v>
      </c>
      <c r="B11" s="3">
        <v>180000</v>
      </c>
      <c r="C11" s="7">
        <f>SUM(B10:B11)</f>
        <v>234375</v>
      </c>
      <c r="D11" s="3">
        <f>$B$11</f>
        <v>180000</v>
      </c>
      <c r="E11" s="7">
        <f>SUM(D10:D11)</f>
        <v>185220</v>
      </c>
      <c r="F11" s="3">
        <f>$B$11</f>
        <v>180000</v>
      </c>
      <c r="G11" s="7">
        <f>SUM(F10:F11)</f>
        <v>245250</v>
      </c>
      <c r="H11" s="3">
        <f>$B$11</f>
        <v>180000</v>
      </c>
      <c r="I11" s="7">
        <f>SUM(H10:H11)</f>
        <v>254240</v>
      </c>
      <c r="J11" s="1"/>
    </row>
    <row r="12" spans="1:10" x14ac:dyDescent="0.3">
      <c r="A12" s="2" t="s">
        <v>5</v>
      </c>
      <c r="B12" s="8"/>
      <c r="C12" s="4">
        <f>(C9-B10-B11)</f>
        <v>281250</v>
      </c>
      <c r="D12" s="8"/>
      <c r="E12" s="4">
        <f>(E9-D10-D11)</f>
        <v>-361720</v>
      </c>
      <c r="F12" s="8"/>
      <c r="G12" s="4">
        <f>(G9-F10-F11)</f>
        <v>423500</v>
      </c>
      <c r="H12" s="8"/>
      <c r="I12" s="4">
        <f>(I9-H10-H11)</f>
        <v>541093.33333333337</v>
      </c>
      <c r="J12" s="1">
        <f>C12/$C$6</f>
        <v>0.3</v>
      </c>
    </row>
    <row r="13" spans="1:10" x14ac:dyDescent="0.3">
      <c r="A13" s="5" t="s">
        <v>21</v>
      </c>
      <c r="B13" s="8">
        <v>30000</v>
      </c>
      <c r="C13" s="7"/>
      <c r="D13" s="3">
        <f>$B$13</f>
        <v>30000</v>
      </c>
      <c r="E13" s="7"/>
      <c r="F13" s="3">
        <f>$B$13</f>
        <v>30000</v>
      </c>
      <c r="G13" s="7"/>
      <c r="H13" s="3">
        <f>$B$13</f>
        <v>30000</v>
      </c>
      <c r="I13" s="7"/>
      <c r="J13" s="1">
        <f>B13/$C$6</f>
        <v>3.2000000000000001E-2</v>
      </c>
    </row>
    <row r="14" spans="1:10" x14ac:dyDescent="0.3">
      <c r="A14" s="2" t="s">
        <v>6</v>
      </c>
      <c r="B14" s="8"/>
      <c r="C14" s="9">
        <f>(C12-B13)</f>
        <v>251250</v>
      </c>
      <c r="D14" s="8"/>
      <c r="E14" s="9">
        <f>(E12-D13)</f>
        <v>-391720</v>
      </c>
      <c r="F14" s="8"/>
      <c r="G14" s="9">
        <f>(G12-F13)</f>
        <v>393500</v>
      </c>
      <c r="H14" s="8"/>
      <c r="I14" s="9">
        <f>(I12-H13)</f>
        <v>511093.33333333337</v>
      </c>
      <c r="J14" s="1">
        <f>C14/$C$6</f>
        <v>0.26800000000000002</v>
      </c>
    </row>
    <row r="15" spans="1:10" x14ac:dyDescent="0.3">
      <c r="A15" s="5" t="s">
        <v>7</v>
      </c>
      <c r="B15" s="8">
        <f>C14*0.25</f>
        <v>62812.5</v>
      </c>
      <c r="C15" s="7"/>
      <c r="D15" s="8">
        <v>0</v>
      </c>
      <c r="E15" s="7"/>
      <c r="F15" s="8">
        <f>G14*0.25</f>
        <v>98375</v>
      </c>
      <c r="G15" s="7"/>
      <c r="H15" s="8">
        <f>I14*0.25</f>
        <v>127773.33333333334</v>
      </c>
      <c r="I15" s="7"/>
      <c r="J15" s="1">
        <f>B15/$C$6</f>
        <v>6.7000000000000004E-2</v>
      </c>
    </row>
    <row r="16" spans="1:10" ht="15" thickBot="1" x14ac:dyDescent="0.35">
      <c r="A16" s="10" t="s">
        <v>8</v>
      </c>
      <c r="B16" s="11"/>
      <c r="C16" s="12">
        <f>(C14-B15)</f>
        <v>188437.5</v>
      </c>
      <c r="D16" s="11"/>
      <c r="E16" s="12">
        <f>(E14-D15)</f>
        <v>-391720</v>
      </c>
      <c r="F16" s="11"/>
      <c r="G16" s="12">
        <f>(G14-F15)</f>
        <v>295125</v>
      </c>
      <c r="H16" s="11"/>
      <c r="I16" s="12">
        <f>(I14-H15)</f>
        <v>383320</v>
      </c>
      <c r="J16" s="13">
        <f>C16/$C$6</f>
        <v>0.20100000000000001</v>
      </c>
    </row>
    <row r="18" spans="2:9" x14ac:dyDescent="0.3">
      <c r="B18" s="14" t="s">
        <v>9</v>
      </c>
      <c r="C18" s="15"/>
      <c r="D18" s="15"/>
      <c r="E18" s="15"/>
      <c r="F18" s="15"/>
      <c r="G18" s="14" t="s">
        <v>10</v>
      </c>
      <c r="H18" s="15"/>
      <c r="I18" s="15"/>
    </row>
    <row r="19" spans="2:9" x14ac:dyDescent="0.3">
      <c r="B19" s="14"/>
      <c r="C19" s="15"/>
      <c r="D19" s="15"/>
      <c r="E19" s="15"/>
      <c r="F19" s="15"/>
      <c r="G19" s="14"/>
      <c r="H19" s="15"/>
      <c r="I19" s="15"/>
    </row>
    <row r="20" spans="2:9" x14ac:dyDescent="0.3">
      <c r="B20" s="14"/>
      <c r="C20" s="15"/>
      <c r="D20" s="15"/>
      <c r="E20" s="15"/>
      <c r="F20" s="15"/>
      <c r="G20" s="14"/>
      <c r="H20" s="15"/>
      <c r="I20" s="15"/>
    </row>
    <row r="21" spans="2:9" x14ac:dyDescent="0.3">
      <c r="B21" s="14"/>
      <c r="C21" s="15"/>
      <c r="D21" s="15"/>
      <c r="E21" s="15"/>
      <c r="F21" s="15"/>
      <c r="G21" s="14"/>
      <c r="H21" s="15"/>
      <c r="I21" s="15"/>
    </row>
    <row r="22" spans="2:9" x14ac:dyDescent="0.3">
      <c r="B22" s="14" t="s">
        <v>11</v>
      </c>
      <c r="C22" s="15"/>
      <c r="D22" s="15"/>
      <c r="E22" s="15"/>
      <c r="F22" s="15"/>
      <c r="G22" s="14" t="s">
        <v>11</v>
      </c>
      <c r="H22" s="15"/>
      <c r="I22" s="15"/>
    </row>
    <row r="23" spans="2:9" x14ac:dyDescent="0.3">
      <c r="B23" s="16" t="s">
        <v>12</v>
      </c>
      <c r="C23" s="15"/>
      <c r="D23" s="15"/>
      <c r="E23" s="15"/>
      <c r="F23" s="15"/>
      <c r="G23" s="16" t="s">
        <v>13</v>
      </c>
      <c r="H23" s="15"/>
      <c r="I23" s="15"/>
    </row>
    <row r="24" spans="2:9" x14ac:dyDescent="0.3">
      <c r="B24" s="14" t="s">
        <v>14</v>
      </c>
      <c r="G24" s="14" t="s">
        <v>15</v>
      </c>
    </row>
    <row r="26" spans="2:9" x14ac:dyDescent="0.3">
      <c r="B26" s="14"/>
    </row>
  </sheetData>
  <mergeCells count="10">
    <mergeCell ref="A1:J1"/>
    <mergeCell ref="A2:J2"/>
    <mergeCell ref="A3:J3"/>
    <mergeCell ref="A4:A5"/>
    <mergeCell ref="B4:C5"/>
    <mergeCell ref="D4:I4"/>
    <mergeCell ref="J4:J5"/>
    <mergeCell ref="D5:E5"/>
    <mergeCell ref="F5:G5"/>
    <mergeCell ref="H5:I5"/>
  </mergeCells>
  <pageMargins left="0.7" right="0.7" top="0.75" bottom="0.75" header="0.3" footer="0.3"/>
  <pageSetup paperSize="9" scale="91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Estado de Resultados (a)</vt:lpstr>
      <vt:lpstr>Estado de Resultados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2017-11-16T01:04:13Z</dcterms:created>
  <dcterms:modified xsi:type="dcterms:W3CDTF">2017-11-16T16:08:11Z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ef6e743b-e1e8-44df-b61a-78fc755c28c1</vt:lpwstr>
  </property>
</Properties>
</file>