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Administración de Proyectos\"/>
    </mc:Choice>
  </mc:AlternateContent>
  <xr:revisionPtr revIDLastSave="0" documentId="10_ncr:0_{E718AA40-57B8-48A8-BB3C-AB252D4CA986}" xr6:coauthVersionLast="32" xr6:coauthVersionMax="32" xr10:uidLastSave="{00000000-0000-0000-0000-000000000000}"/>
  <bookViews>
    <workbookView xWindow="0" yWindow="0" windowWidth="8904" windowHeight="6060" activeTab="1" xr2:uid="{52CA44C8-8310-4B20-9629-FD0DD6E59631}"/>
  </bookViews>
  <sheets>
    <sheet name="Hoja1" sheetId="1" r:id="rId1"/>
    <sheet name="Hoj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2" l="1"/>
  <c r="F15" i="2"/>
  <c r="F14" i="2"/>
  <c r="D16" i="2"/>
  <c r="D15" i="2"/>
  <c r="D14" i="2"/>
  <c r="E16" i="2"/>
  <c r="E15" i="2"/>
  <c r="E14" i="2"/>
  <c r="F9" i="2"/>
  <c r="F10" i="2"/>
  <c r="E11" i="2"/>
  <c r="E10" i="2"/>
  <c r="E9" i="2"/>
  <c r="D11" i="2"/>
  <c r="D9" i="2"/>
  <c r="F5" i="2"/>
  <c r="F4" i="2"/>
  <c r="E6" i="2"/>
  <c r="E5" i="2"/>
  <c r="E4" i="2"/>
  <c r="D6" i="2"/>
  <c r="D5" i="2"/>
  <c r="F6" i="2"/>
  <c r="F11" i="2"/>
  <c r="D10" i="2"/>
  <c r="D4" i="2"/>
  <c r="C15" i="2"/>
  <c r="C16" i="2"/>
  <c r="B16" i="2"/>
  <c r="B14" i="2" s="1"/>
  <c r="B15" i="2"/>
  <c r="C11" i="2"/>
  <c r="C10" i="2"/>
  <c r="C9" i="2" s="1"/>
  <c r="B9" i="2"/>
  <c r="B4" i="2"/>
  <c r="C6" i="2"/>
  <c r="C5" i="2"/>
  <c r="C4" i="2" s="1"/>
  <c r="G22" i="1"/>
  <c r="G21" i="1"/>
  <c r="G20" i="1"/>
  <c r="E22" i="1"/>
  <c r="E21" i="1"/>
  <c r="E20" i="1"/>
  <c r="C22" i="1"/>
  <c r="C21" i="1"/>
  <c r="C20" i="1"/>
  <c r="G27" i="1"/>
  <c r="G26" i="1"/>
  <c r="G25" i="1"/>
  <c r="E27" i="1"/>
  <c r="E26" i="1"/>
  <c r="E25" i="1"/>
  <c r="C27" i="1"/>
  <c r="C26" i="1"/>
  <c r="C25" i="1"/>
  <c r="G32" i="1"/>
  <c r="G31" i="1"/>
  <c r="G30" i="1"/>
  <c r="C32" i="1"/>
  <c r="C30" i="1"/>
  <c r="C31" i="1"/>
  <c r="E32" i="1"/>
  <c r="E31" i="1"/>
  <c r="E30" i="1"/>
  <c r="F22" i="1"/>
  <c r="F20" i="1"/>
  <c r="D22" i="1"/>
  <c r="D21" i="1"/>
  <c r="D20" i="1"/>
  <c r="B22" i="1"/>
  <c r="B21" i="1"/>
  <c r="B20" i="1"/>
  <c r="Z16" i="1"/>
  <c r="Y16" i="1"/>
  <c r="X16" i="1"/>
  <c r="W16" i="1"/>
  <c r="V16" i="1"/>
  <c r="D32" i="1" s="1"/>
  <c r="U16" i="1"/>
  <c r="T16" i="1"/>
  <c r="S16" i="1"/>
  <c r="R16" i="1"/>
  <c r="Q16" i="1"/>
  <c r="P16" i="1"/>
  <c r="O16" i="1"/>
  <c r="M16" i="1"/>
  <c r="F27" i="1" s="1"/>
  <c r="L16" i="1"/>
  <c r="K16" i="1"/>
  <c r="J16" i="1"/>
  <c r="I16" i="1"/>
  <c r="H16" i="1"/>
  <c r="G16" i="1"/>
  <c r="F16" i="1"/>
  <c r="E16" i="1"/>
  <c r="D16" i="1"/>
  <c r="C16" i="1"/>
  <c r="B16" i="1"/>
  <c r="Z14" i="1"/>
  <c r="Y14" i="1"/>
  <c r="X14" i="1"/>
  <c r="W14" i="1"/>
  <c r="V14" i="1"/>
  <c r="D31" i="1" s="1"/>
  <c r="U14" i="1"/>
  <c r="T14" i="1"/>
  <c r="S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B14" i="1"/>
  <c r="Z12" i="1"/>
  <c r="X12" i="1"/>
  <c r="V12" i="1"/>
  <c r="T12" i="1"/>
  <c r="R12" i="1"/>
  <c r="P12" i="1"/>
  <c r="M12" i="1"/>
  <c r="K12" i="1"/>
  <c r="I12" i="1"/>
  <c r="G12" i="1"/>
  <c r="E12" i="1"/>
  <c r="C12" i="1"/>
  <c r="Y12" i="1"/>
  <c r="W12" i="1"/>
  <c r="U12" i="1"/>
  <c r="S12" i="1"/>
  <c r="Q12" i="1"/>
  <c r="O12" i="1"/>
  <c r="L12" i="1"/>
  <c r="J12" i="1"/>
  <c r="H12" i="1"/>
  <c r="F12" i="1"/>
  <c r="D12" i="1"/>
  <c r="B12" i="1"/>
  <c r="S10" i="1"/>
  <c r="B10" i="1"/>
  <c r="D10" i="1"/>
  <c r="F10" i="1"/>
  <c r="H10" i="1"/>
  <c r="J10" i="1"/>
  <c r="L10" i="1"/>
  <c r="O10" i="1"/>
  <c r="Q10" i="1"/>
  <c r="U10" i="1"/>
  <c r="W10" i="1"/>
  <c r="Y10" i="1"/>
  <c r="C14" i="2" l="1"/>
  <c r="D25" i="1"/>
  <c r="B32" i="1"/>
  <c r="F25" i="1"/>
  <c r="D30" i="1"/>
  <c r="D26" i="1"/>
  <c r="B27" i="1"/>
  <c r="D27" i="1"/>
  <c r="B25" i="1"/>
  <c r="B30" i="1"/>
</calcChain>
</file>

<file path=xl/sharedStrings.xml><?xml version="1.0" encoding="utf-8"?>
<sst xmlns="http://schemas.openxmlformats.org/spreadsheetml/2006/main" count="114" uniqueCount="38">
  <si>
    <t>Método de proporciones en cadena</t>
  </si>
  <si>
    <t>Se realizó una encuesta en distintas instituciones de educación media superior y superior, enfocando las preguntas hacia el interés que podría presentar nuestro sistema de acceso en el alumnado, que nos arrojaron los siguientes resultados:</t>
  </si>
  <si>
    <t>Interés en el sistema de acceso por código QR</t>
  </si>
  <si>
    <t>Utilización de una app que verifique la asistencia del profesor</t>
  </si>
  <si>
    <t>Utilización de una app que verifique la disponibilidad de salones, laboratorios, espacios</t>
  </si>
  <si>
    <t>Sí</t>
  </si>
  <si>
    <t>No</t>
  </si>
  <si>
    <t>ESCOM</t>
  </si>
  <si>
    <t>FES Iztacala</t>
  </si>
  <si>
    <t>FES Aragón</t>
  </si>
  <si>
    <t>UNITEC Campus Marina</t>
  </si>
  <si>
    <t>UAM Azcapotzalco</t>
  </si>
  <si>
    <t>Escuela Libre de Derecho</t>
  </si>
  <si>
    <t>Universidad Panamericana</t>
  </si>
  <si>
    <t>ENP 9</t>
  </si>
  <si>
    <t>ENP 6</t>
  </si>
  <si>
    <t>CCH Azcapotzalco</t>
  </si>
  <si>
    <t>Total</t>
  </si>
  <si>
    <t>Pública</t>
  </si>
  <si>
    <t>Privada</t>
  </si>
  <si>
    <t>Escuela</t>
  </si>
  <si>
    <t>Facultad de Ingeniería</t>
  </si>
  <si>
    <t>Facultad de Medicina</t>
  </si>
  <si>
    <t>Escuelas (Total: 12)</t>
  </si>
  <si>
    <t>Acceso con QR</t>
  </si>
  <si>
    <t>App Asistencia Profesores</t>
  </si>
  <si>
    <t>App Espacios Disponibles</t>
  </si>
  <si>
    <t>%</t>
  </si>
  <si>
    <t>Escuela de Nivel Medio Superior (Total: 4)</t>
  </si>
  <si>
    <t>Escuela de Nivel Superior (Total: 8)</t>
  </si>
  <si>
    <t>Escuelas de Nivel Medio Superior</t>
  </si>
  <si>
    <t>Públicas</t>
  </si>
  <si>
    <t>Privadas</t>
  </si>
  <si>
    <t>Zona Urbanizada Mediana / Grande</t>
  </si>
  <si>
    <t>Escuelas de Nivel Superior</t>
  </si>
  <si>
    <t>Demanda de Escuelas</t>
  </si>
  <si>
    <t>% Aceptación</t>
  </si>
  <si>
    <t>Código 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</si>
</sst>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A86E0CE-A5B4-44EF-9F13-7B4AB57438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FD58-B020-4C15-8261-100381D9C00C}">
  <dimension ref="A1:Z32"/>
  <sheetViews>
    <sheetView topLeftCell="A13" workbookViewId="0">
      <selection activeCell="A34" sqref="A34"/>
    </sheetView>
  </sheetViews>
  <sheetFormatPr baseColWidth="10" defaultRowHeight="14.4" x14ac:dyDescent="0.3"/>
  <cols>
    <col min="1" max="1" width="41.6640625" customWidth="1"/>
    <col min="2" max="2" width="6.21875" customWidth="1"/>
    <col min="3" max="3" width="8.44140625" customWidth="1"/>
    <col min="4" max="4" width="8.33203125" customWidth="1"/>
    <col min="5" max="5" width="11.109375" customWidth="1"/>
    <col min="6" max="6" width="8.44140625" customWidth="1"/>
    <col min="7" max="7" width="9.44140625" customWidth="1"/>
    <col min="8" max="8" width="6.33203125" customWidth="1"/>
    <col min="9" max="9" width="6.44140625" customWidth="1"/>
    <col min="10" max="10" width="5" customWidth="1"/>
    <col min="11" max="11" width="6.6640625" customWidth="1"/>
    <col min="12" max="12" width="10.21875" customWidth="1"/>
    <col min="13" max="14" width="10.6640625" customWidth="1"/>
    <col min="15" max="15" width="7.77734375" customWidth="1"/>
    <col min="16" max="16" width="8.21875" customWidth="1"/>
    <col min="21" max="21" width="4.109375" customWidth="1"/>
    <col min="22" max="22" width="4.6640625" customWidth="1"/>
    <col min="23" max="23" width="4" customWidth="1"/>
    <col min="24" max="24" width="4.6640625" customWidth="1"/>
    <col min="25" max="25" width="8.109375" customWidth="1"/>
    <col min="26" max="26" width="8.77734375" customWidth="1"/>
  </cols>
  <sheetData>
    <row r="1" spans="1:26" x14ac:dyDescent="0.3">
      <c r="A1" t="s">
        <v>0</v>
      </c>
    </row>
    <row r="3" spans="1:26" x14ac:dyDescent="0.3">
      <c r="A3" t="s">
        <v>1</v>
      </c>
    </row>
    <row r="5" spans="1:26" x14ac:dyDescent="0.3">
      <c r="A5" s="1" t="s">
        <v>20</v>
      </c>
      <c r="B5" s="1" t="s">
        <v>7</v>
      </c>
      <c r="C5" s="1"/>
      <c r="D5" s="1" t="s">
        <v>21</v>
      </c>
      <c r="E5" s="1"/>
      <c r="F5" s="1" t="s">
        <v>22</v>
      </c>
      <c r="G5" s="1"/>
      <c r="H5" s="1" t="s">
        <v>8</v>
      </c>
      <c r="I5" s="1"/>
      <c r="J5" s="1" t="s">
        <v>9</v>
      </c>
      <c r="K5" s="1"/>
      <c r="L5" s="1" t="s">
        <v>10</v>
      </c>
      <c r="M5" s="1"/>
      <c r="N5" s="1" t="s">
        <v>20</v>
      </c>
      <c r="O5" s="1" t="s">
        <v>11</v>
      </c>
      <c r="P5" s="1"/>
      <c r="Q5" s="1" t="s">
        <v>12</v>
      </c>
      <c r="R5" s="1"/>
      <c r="S5" s="1" t="s">
        <v>13</v>
      </c>
      <c r="T5" s="1"/>
      <c r="U5" s="1" t="s">
        <v>14</v>
      </c>
      <c r="V5" s="1"/>
      <c r="W5" s="1" t="s">
        <v>15</v>
      </c>
      <c r="X5" s="1"/>
      <c r="Y5" s="1" t="s">
        <v>16</v>
      </c>
      <c r="Z5" s="1"/>
    </row>
    <row r="6" spans="1:26" x14ac:dyDescent="0.3">
      <c r="A6" s="1"/>
      <c r="B6" t="s">
        <v>5</v>
      </c>
      <c r="C6" t="s">
        <v>6</v>
      </c>
      <c r="D6" t="s">
        <v>5</v>
      </c>
      <c r="E6" t="s">
        <v>6</v>
      </c>
      <c r="F6" t="s">
        <v>5</v>
      </c>
      <c r="G6" t="s">
        <v>6</v>
      </c>
      <c r="H6" t="s">
        <v>5</v>
      </c>
      <c r="I6" t="s">
        <v>6</v>
      </c>
      <c r="J6" t="s">
        <v>5</v>
      </c>
      <c r="K6" t="s">
        <v>6</v>
      </c>
      <c r="L6" t="s">
        <v>5</v>
      </c>
      <c r="M6" t="s">
        <v>6</v>
      </c>
      <c r="N6" s="1"/>
      <c r="O6" t="s">
        <v>5</v>
      </c>
      <c r="P6" t="s">
        <v>6</v>
      </c>
      <c r="Q6" t="s">
        <v>5</v>
      </c>
      <c r="R6" t="s">
        <v>6</v>
      </c>
      <c r="S6" t="s">
        <v>5</v>
      </c>
      <c r="T6" t="s">
        <v>6</v>
      </c>
      <c r="U6" t="s">
        <v>5</v>
      </c>
      <c r="V6" t="s">
        <v>6</v>
      </c>
      <c r="W6" t="s">
        <v>5</v>
      </c>
      <c r="X6" t="s">
        <v>6</v>
      </c>
      <c r="Y6" t="s">
        <v>5</v>
      </c>
      <c r="Z6" t="s">
        <v>6</v>
      </c>
    </row>
    <row r="7" spans="1:26" x14ac:dyDescent="0.3">
      <c r="A7" t="s">
        <v>2</v>
      </c>
      <c r="B7">
        <v>79</v>
      </c>
      <c r="C7">
        <v>32</v>
      </c>
      <c r="D7">
        <v>12</v>
      </c>
      <c r="E7">
        <v>3</v>
      </c>
      <c r="F7">
        <v>5</v>
      </c>
      <c r="G7">
        <v>7</v>
      </c>
      <c r="H7">
        <v>13</v>
      </c>
      <c r="I7">
        <v>18</v>
      </c>
      <c r="J7">
        <v>6</v>
      </c>
      <c r="K7">
        <v>21</v>
      </c>
      <c r="L7">
        <v>1</v>
      </c>
      <c r="M7">
        <v>14</v>
      </c>
      <c r="N7" t="s">
        <v>2</v>
      </c>
      <c r="O7">
        <v>4</v>
      </c>
      <c r="P7">
        <v>1</v>
      </c>
      <c r="Q7">
        <v>11</v>
      </c>
      <c r="R7">
        <v>28</v>
      </c>
      <c r="S7">
        <v>2</v>
      </c>
      <c r="T7">
        <v>4</v>
      </c>
      <c r="U7">
        <v>12</v>
      </c>
      <c r="V7">
        <v>5</v>
      </c>
      <c r="W7">
        <v>7</v>
      </c>
      <c r="X7">
        <v>1</v>
      </c>
      <c r="Y7">
        <v>4</v>
      </c>
      <c r="Z7">
        <v>19</v>
      </c>
    </row>
    <row r="8" spans="1:26" x14ac:dyDescent="0.3">
      <c r="A8" t="s">
        <v>3</v>
      </c>
      <c r="B8">
        <v>106</v>
      </c>
      <c r="C8">
        <v>5</v>
      </c>
      <c r="D8">
        <v>15</v>
      </c>
      <c r="E8">
        <v>0</v>
      </c>
      <c r="F8">
        <v>10</v>
      </c>
      <c r="G8">
        <v>2</v>
      </c>
      <c r="H8">
        <v>27</v>
      </c>
      <c r="I8">
        <v>4</v>
      </c>
      <c r="J8">
        <v>15</v>
      </c>
      <c r="K8">
        <v>12</v>
      </c>
      <c r="L8">
        <v>15</v>
      </c>
      <c r="M8">
        <v>0</v>
      </c>
      <c r="N8" t="s">
        <v>3</v>
      </c>
      <c r="O8">
        <v>3</v>
      </c>
      <c r="P8">
        <v>2</v>
      </c>
      <c r="Q8">
        <v>36</v>
      </c>
      <c r="R8">
        <v>3</v>
      </c>
      <c r="S8">
        <v>4</v>
      </c>
      <c r="T8">
        <v>2</v>
      </c>
      <c r="U8">
        <v>14</v>
      </c>
      <c r="V8">
        <v>3</v>
      </c>
      <c r="W8">
        <v>5</v>
      </c>
      <c r="X8">
        <v>3</v>
      </c>
      <c r="Y8">
        <v>22</v>
      </c>
      <c r="Z8">
        <v>1</v>
      </c>
    </row>
    <row r="9" spans="1:26" x14ac:dyDescent="0.3">
      <c r="A9" t="s">
        <v>4</v>
      </c>
      <c r="B9">
        <v>110</v>
      </c>
      <c r="C9">
        <v>1</v>
      </c>
      <c r="D9">
        <v>10</v>
      </c>
      <c r="E9">
        <v>5</v>
      </c>
      <c r="F9">
        <v>7</v>
      </c>
      <c r="G9">
        <v>5</v>
      </c>
      <c r="H9">
        <v>28</v>
      </c>
      <c r="I9">
        <v>3</v>
      </c>
      <c r="J9">
        <v>26</v>
      </c>
      <c r="K9">
        <v>1</v>
      </c>
      <c r="L9">
        <v>7</v>
      </c>
      <c r="M9">
        <v>8</v>
      </c>
      <c r="N9" t="s">
        <v>4</v>
      </c>
      <c r="O9">
        <v>5</v>
      </c>
      <c r="P9">
        <v>0</v>
      </c>
      <c r="Q9">
        <v>16</v>
      </c>
      <c r="R9">
        <v>23</v>
      </c>
      <c r="S9">
        <v>5</v>
      </c>
      <c r="T9">
        <v>1</v>
      </c>
      <c r="U9">
        <v>8</v>
      </c>
      <c r="V9">
        <v>9</v>
      </c>
      <c r="W9">
        <v>6</v>
      </c>
      <c r="X9">
        <v>2</v>
      </c>
      <c r="Y9">
        <v>15</v>
      </c>
      <c r="Z9">
        <v>8</v>
      </c>
    </row>
    <row r="10" spans="1:26" x14ac:dyDescent="0.3">
      <c r="A10" t="s">
        <v>17</v>
      </c>
      <c r="B10" s="1">
        <f>SUM(B7:C7)</f>
        <v>111</v>
      </c>
      <c r="C10" s="1"/>
      <c r="D10" s="1">
        <f>SUM(D7:E7)</f>
        <v>15</v>
      </c>
      <c r="E10" s="1"/>
      <c r="F10" s="1">
        <f>SUM(F7:G7)</f>
        <v>12</v>
      </c>
      <c r="G10" s="1"/>
      <c r="H10" s="1">
        <f>SUM(H7:I7)</f>
        <v>31</v>
      </c>
      <c r="I10" s="1"/>
      <c r="J10" s="1">
        <f>SUM(J7:K7)</f>
        <v>27</v>
      </c>
      <c r="K10" s="1"/>
      <c r="L10" s="1">
        <f>SUM(L7:M7)</f>
        <v>15</v>
      </c>
      <c r="M10" s="1"/>
      <c r="N10" t="s">
        <v>17</v>
      </c>
      <c r="O10" s="1">
        <f>SUM(O7:P7)</f>
        <v>5</v>
      </c>
      <c r="P10" s="1"/>
      <c r="Q10" s="1">
        <f>SUM(Q7:R7)</f>
        <v>39</v>
      </c>
      <c r="R10" s="1"/>
      <c r="S10" s="1">
        <f>SUM(S7:T7)</f>
        <v>6</v>
      </c>
      <c r="T10" s="1"/>
      <c r="U10" s="1">
        <f>SUM(U7:V7)</f>
        <v>17</v>
      </c>
      <c r="V10" s="1"/>
      <c r="W10" s="1">
        <f>SUM(W7:X7)</f>
        <v>8</v>
      </c>
      <c r="X10" s="1"/>
      <c r="Y10" s="1">
        <f>SUM(Y7:Z7)</f>
        <v>23</v>
      </c>
      <c r="Z10" s="1"/>
    </row>
    <row r="12" spans="1:26" x14ac:dyDescent="0.3">
      <c r="B12" t="str">
        <f>IF(B7&gt;C7,"Sí","No")</f>
        <v>Sí</v>
      </c>
      <c r="C12">
        <f>IF(B7&gt;C7,1,0)</f>
        <v>1</v>
      </c>
      <c r="D12" t="str">
        <f>IF(D7&gt;E7,"Sí","No")</f>
        <v>Sí</v>
      </c>
      <c r="E12">
        <f>IF(D7&gt;E7,1,0)</f>
        <v>1</v>
      </c>
      <c r="F12" t="str">
        <f>IF(F7&gt;G7,"Sí","No")</f>
        <v>No</v>
      </c>
      <c r="G12">
        <f>IF(F7&gt;G7,1,0)</f>
        <v>0</v>
      </c>
      <c r="H12" t="str">
        <f>IF(H7&gt;I7,"Sí","No")</f>
        <v>No</v>
      </c>
      <c r="I12">
        <f>IF(H7&gt;I7,1,0)</f>
        <v>0</v>
      </c>
      <c r="J12" t="str">
        <f>IF(J7&gt;K7,"Sí","No")</f>
        <v>No</v>
      </c>
      <c r="K12">
        <f>IF(J7&gt;K7,1,0)</f>
        <v>0</v>
      </c>
      <c r="L12" t="str">
        <f>IF(L7&gt;M7,"Sí","No")</f>
        <v>No</v>
      </c>
      <c r="M12">
        <f>IF(L7&gt;M7,1,0)</f>
        <v>0</v>
      </c>
      <c r="O12" t="str">
        <f>IF(O7&gt;P7,"Sí","No")</f>
        <v>Sí</v>
      </c>
      <c r="P12">
        <f>IF(O7&gt;P7,1,0)</f>
        <v>1</v>
      </c>
      <c r="Q12" t="str">
        <f>IF(Q7&gt;R7,"Sí","No")</f>
        <v>No</v>
      </c>
      <c r="R12">
        <f>IF(Q7&gt;R7,1,0)</f>
        <v>0</v>
      </c>
      <c r="S12" t="str">
        <f>IF(S7&gt;T7,"Sí","No")</f>
        <v>No</v>
      </c>
      <c r="T12">
        <f>IF(S7&gt;T7,1,0)</f>
        <v>0</v>
      </c>
      <c r="U12" t="str">
        <f>IF(U7&gt;V7,"Sí","No")</f>
        <v>Sí</v>
      </c>
      <c r="V12">
        <f>IF(U7&gt;V7,1,0)</f>
        <v>1</v>
      </c>
      <c r="W12" t="str">
        <f>IF(W7&gt;X7,"Sí","No")</f>
        <v>Sí</v>
      </c>
      <c r="X12">
        <f>IF(W7&gt;X7,1,0)</f>
        <v>1</v>
      </c>
      <c r="Y12" t="str">
        <f>IF(Y7&gt;Z7,"Sí","No")</f>
        <v>No</v>
      </c>
      <c r="Z12">
        <f>IF(Y7&gt;Z7,1,0)</f>
        <v>0</v>
      </c>
    </row>
    <row r="14" spans="1:26" x14ac:dyDescent="0.3">
      <c r="B14" t="str">
        <f>IF(B8&gt;C8,"Sí","No")</f>
        <v>Sí</v>
      </c>
      <c r="C14">
        <f>IF(B8&gt;C8,1,0)</f>
        <v>1</v>
      </c>
      <c r="D14" t="str">
        <f>IF(D8&gt;E8,"Sí","No")</f>
        <v>Sí</v>
      </c>
      <c r="E14">
        <f>IF(D8&gt;E8,1,0)</f>
        <v>1</v>
      </c>
      <c r="F14" t="str">
        <f>IF(F8&gt;G8,"Sí","No")</f>
        <v>Sí</v>
      </c>
      <c r="G14">
        <f>IF(F8&gt;G8,1,0)</f>
        <v>1</v>
      </c>
      <c r="H14" t="str">
        <f>IF(H8&gt;I8,"Sí","No")</f>
        <v>Sí</v>
      </c>
      <c r="I14">
        <f>IF(H8&gt;I8,1,0)</f>
        <v>1</v>
      </c>
      <c r="J14" t="str">
        <f>IF(J8&gt;K8,"Sí","No")</f>
        <v>Sí</v>
      </c>
      <c r="K14">
        <f>IF(J8&gt;K8,1,0)</f>
        <v>1</v>
      </c>
      <c r="L14" t="str">
        <f>IF(L8&gt;M8,"Sí","No")</f>
        <v>Sí</v>
      </c>
      <c r="M14">
        <f>IF(L8&gt;M8,1,0)</f>
        <v>1</v>
      </c>
      <c r="O14" t="str">
        <f>IF(O8&gt;P8,"Sí","No")</f>
        <v>Sí</v>
      </c>
      <c r="P14">
        <f>IF(O8&gt;P8,1,0)</f>
        <v>1</v>
      </c>
      <c r="Q14" t="str">
        <f>IF(Q8&gt;R8,"Sí","No")</f>
        <v>Sí</v>
      </c>
      <c r="R14">
        <f>IF(Q8&gt;R8,1,0)</f>
        <v>1</v>
      </c>
      <c r="S14" t="str">
        <f>IF(S8&gt;T8,"Sí","No")</f>
        <v>Sí</v>
      </c>
      <c r="T14">
        <f>IF(S8&gt;T8,1,0)</f>
        <v>1</v>
      </c>
      <c r="U14" t="str">
        <f>IF(U8&gt;V8,"Sí","No")</f>
        <v>Sí</v>
      </c>
      <c r="V14">
        <f>IF(U8&gt;V8,1,0)</f>
        <v>1</v>
      </c>
      <c r="W14" t="str">
        <f>IF(W8&gt;X8,"Sí","No")</f>
        <v>Sí</v>
      </c>
      <c r="X14">
        <f>IF(W8&gt;X8,1,0)</f>
        <v>1</v>
      </c>
      <c r="Y14" t="str">
        <f>IF(Y8&gt;Z8,"Sí","No")</f>
        <v>Sí</v>
      </c>
      <c r="Z14">
        <f>IF(Y8&gt;Z8,1,0)</f>
        <v>1</v>
      </c>
    </row>
    <row r="16" spans="1:26" x14ac:dyDescent="0.3">
      <c r="B16" t="str">
        <f>IF(B9&gt;C9,"Sí","No")</f>
        <v>Sí</v>
      </c>
      <c r="C16">
        <f>IF(B9&gt;C9,1,0)</f>
        <v>1</v>
      </c>
      <c r="D16" t="str">
        <f>IF(D9&gt;E9,"Sí","No")</f>
        <v>Sí</v>
      </c>
      <c r="E16">
        <f>IF(D9&gt;E9,1,0)</f>
        <v>1</v>
      </c>
      <c r="F16" t="str">
        <f>IF(F9&gt;G9,"Sí","No")</f>
        <v>Sí</v>
      </c>
      <c r="G16">
        <f>IF(F9&gt;G9,1,0)</f>
        <v>1</v>
      </c>
      <c r="H16" t="str">
        <f>IF(H9&gt;I9,"Sí","No")</f>
        <v>Sí</v>
      </c>
      <c r="I16">
        <f>IF(H9&gt;I9,1,0)</f>
        <v>1</v>
      </c>
      <c r="J16" t="str">
        <f>IF(J9&gt;K9,"Sí","No")</f>
        <v>Sí</v>
      </c>
      <c r="K16">
        <f>IF(J9&gt;K9,1,0)</f>
        <v>1</v>
      </c>
      <c r="L16" t="str">
        <f>IF(L9&gt;M9,"Sí","No")</f>
        <v>No</v>
      </c>
      <c r="M16">
        <f>IF(L9&gt;M9,1,0)</f>
        <v>0</v>
      </c>
      <c r="O16" t="str">
        <f>IF(O9&gt;P9,"Sí","No")</f>
        <v>Sí</v>
      </c>
      <c r="P16">
        <f>IF(O9&gt;P9,1,0)</f>
        <v>1</v>
      </c>
      <c r="Q16" t="str">
        <f>IF(Q9&gt;R9,"Sí","No")</f>
        <v>No</v>
      </c>
      <c r="R16">
        <f>IF(Q9&gt;R9,1,0)</f>
        <v>0</v>
      </c>
      <c r="S16" t="str">
        <f>IF(S9&gt;T9,"Sí","No")</f>
        <v>Sí</v>
      </c>
      <c r="T16">
        <f>IF(S9&gt;T9,1,0)</f>
        <v>1</v>
      </c>
      <c r="U16" t="str">
        <f>IF(U9&gt;V9,"Sí","No")</f>
        <v>No</v>
      </c>
      <c r="V16">
        <f>IF(U9&gt;V9,1,0)</f>
        <v>0</v>
      </c>
      <c r="W16" t="str">
        <f>IF(W9&gt;X9,"Sí","No")</f>
        <v>Sí</v>
      </c>
      <c r="X16">
        <f>IF(W9&gt;X9,1,0)</f>
        <v>1</v>
      </c>
      <c r="Y16" t="str">
        <f>IF(Y9&gt;Z9,"Sí","No")</f>
        <v>Sí</v>
      </c>
      <c r="Z16">
        <f>IF(Y9&gt;Z9,1,0)</f>
        <v>1</v>
      </c>
    </row>
    <row r="18" spans="1:7" x14ac:dyDescent="0.3">
      <c r="A18" s="1" t="s">
        <v>23</v>
      </c>
      <c r="B18" s="1" t="s">
        <v>17</v>
      </c>
      <c r="C18" s="1"/>
      <c r="D18" s="1" t="s">
        <v>18</v>
      </c>
      <c r="E18" s="1"/>
      <c r="F18" s="1" t="s">
        <v>19</v>
      </c>
      <c r="G18" s="1"/>
    </row>
    <row r="19" spans="1:7" x14ac:dyDescent="0.3">
      <c r="A19" s="1"/>
      <c r="B19" s="2" t="s">
        <v>5</v>
      </c>
      <c r="C19" s="2" t="s">
        <v>27</v>
      </c>
      <c r="D19" s="2" t="s">
        <v>5</v>
      </c>
      <c r="E19" s="2" t="s">
        <v>27</v>
      </c>
      <c r="F19" s="2" t="s">
        <v>5</v>
      </c>
      <c r="G19" s="2" t="s">
        <v>27</v>
      </c>
    </row>
    <row r="20" spans="1:7" x14ac:dyDescent="0.3">
      <c r="A20" t="s">
        <v>24</v>
      </c>
      <c r="B20">
        <f>SUM(C12,E12,G12,I12,K12,M12,P12,R12,T12,V12,X12,Z12)</f>
        <v>5</v>
      </c>
      <c r="C20" s="3">
        <f>B20/12</f>
        <v>0.41666666666666669</v>
      </c>
      <c r="D20">
        <f>SUM(C12,E12,G12,I12,K12,P12,V12,X12,Z12)</f>
        <v>5</v>
      </c>
      <c r="E20" s="3">
        <f>D20/9</f>
        <v>0.55555555555555558</v>
      </c>
      <c r="F20">
        <f>SUM(M12,R12,T12)</f>
        <v>0</v>
      </c>
      <c r="G20" s="3">
        <f>F20/3</f>
        <v>0</v>
      </c>
    </row>
    <row r="21" spans="1:7" x14ac:dyDescent="0.3">
      <c r="A21" t="s">
        <v>25</v>
      </c>
      <c r="B21">
        <f>SUM(C14,E14,G14,I14,K14,M14,P14,R14,T14,V14,X14,Z14)</f>
        <v>12</v>
      </c>
      <c r="C21" s="3">
        <f>B21/12</f>
        <v>1</v>
      </c>
      <c r="D21">
        <f>SUM(Z14,X14,V14,P14,K14,I14,G14,E14,C14)</f>
        <v>9</v>
      </c>
      <c r="E21" s="3">
        <f>D21/9</f>
        <v>1</v>
      </c>
      <c r="F21">
        <v>3</v>
      </c>
      <c r="G21" s="3">
        <f>F21/3</f>
        <v>1</v>
      </c>
    </row>
    <row r="22" spans="1:7" x14ac:dyDescent="0.3">
      <c r="A22" t="s">
        <v>26</v>
      </c>
      <c r="B22">
        <f>SUM(C16,E16,G16,I16,K16,M16,P16,R16,T16,V16,X16,Z16)</f>
        <v>9</v>
      </c>
      <c r="C22" s="3">
        <f>B22/12</f>
        <v>0.75</v>
      </c>
      <c r="D22">
        <f>SUM(C16,E16,G16,I16,K16,P16,V16,X16,Z16)</f>
        <v>8</v>
      </c>
      <c r="E22" s="3">
        <f>D22/9</f>
        <v>0.88888888888888884</v>
      </c>
      <c r="F22">
        <f>SUM(M16,R16,T16)</f>
        <v>1</v>
      </c>
      <c r="G22" s="3">
        <f>F22/3</f>
        <v>0.33333333333333331</v>
      </c>
    </row>
    <row r="23" spans="1:7" x14ac:dyDescent="0.3">
      <c r="A23" s="1" t="s">
        <v>29</v>
      </c>
      <c r="B23" s="1" t="s">
        <v>17</v>
      </c>
      <c r="C23" s="1"/>
      <c r="D23" s="1" t="s">
        <v>18</v>
      </c>
      <c r="E23" s="1"/>
      <c r="F23" s="1" t="s">
        <v>19</v>
      </c>
      <c r="G23" s="1"/>
    </row>
    <row r="24" spans="1:7" x14ac:dyDescent="0.3">
      <c r="A24" s="1"/>
      <c r="B24" s="2" t="s">
        <v>5</v>
      </c>
      <c r="C24" s="2" t="s">
        <v>27</v>
      </c>
      <c r="D24" s="2" t="s">
        <v>5</v>
      </c>
      <c r="E24" s="2" t="s">
        <v>27</v>
      </c>
      <c r="F24" s="2" t="s">
        <v>5</v>
      </c>
      <c r="G24" s="2" t="s">
        <v>27</v>
      </c>
    </row>
    <row r="25" spans="1:7" x14ac:dyDescent="0.3">
      <c r="A25" t="s">
        <v>24</v>
      </c>
      <c r="B25">
        <f>SUM(C12,E12,G12,I12,K12,M12,P12,R12,T12)</f>
        <v>3</v>
      </c>
      <c r="C25" s="3">
        <f>B25/8</f>
        <v>0.375</v>
      </c>
      <c r="D25">
        <f>SUM(C12,E12,G12,I12,K12,P12)</f>
        <v>3</v>
      </c>
      <c r="E25" s="3">
        <f>D25/6</f>
        <v>0.5</v>
      </c>
      <c r="F25">
        <f>SUM(M12,R12,T12)</f>
        <v>0</v>
      </c>
      <c r="G25" s="3">
        <f>F25/2</f>
        <v>0</v>
      </c>
    </row>
    <row r="26" spans="1:7" x14ac:dyDescent="0.3">
      <c r="A26" t="s">
        <v>25</v>
      </c>
      <c r="B26">
        <v>8</v>
      </c>
      <c r="C26" s="3">
        <f>B26/8</f>
        <v>1</v>
      </c>
      <c r="D26">
        <f>SUM(C14,E14,G14,I14,K14,P14)</f>
        <v>6</v>
      </c>
      <c r="E26" s="3">
        <f>D26/6</f>
        <v>1</v>
      </c>
      <c r="F26">
        <v>2</v>
      </c>
      <c r="G26" s="3">
        <f>F26/2</f>
        <v>1</v>
      </c>
    </row>
    <row r="27" spans="1:7" x14ac:dyDescent="0.3">
      <c r="A27" t="s">
        <v>26</v>
      </c>
      <c r="B27">
        <f>SUM(C16,E16,G16,I16,K16,M16,P16,R16,T16)</f>
        <v>7</v>
      </c>
      <c r="C27" s="3">
        <f>B27/8</f>
        <v>0.875</v>
      </c>
      <c r="D27">
        <f>SUM(C16,E16,G16,I16,K16,P16)</f>
        <v>6</v>
      </c>
      <c r="E27" s="3">
        <f>D27/6</f>
        <v>1</v>
      </c>
      <c r="F27">
        <f>SUM(M16,R16,T16)</f>
        <v>1</v>
      </c>
      <c r="G27" s="3">
        <f>F27/2</f>
        <v>0.5</v>
      </c>
    </row>
    <row r="28" spans="1:7" x14ac:dyDescent="0.3">
      <c r="A28" s="1" t="s">
        <v>28</v>
      </c>
      <c r="B28" s="1" t="s">
        <v>17</v>
      </c>
      <c r="C28" s="1"/>
      <c r="D28" s="1" t="s">
        <v>18</v>
      </c>
      <c r="E28" s="1"/>
      <c r="F28" s="1" t="s">
        <v>19</v>
      </c>
      <c r="G28" s="1"/>
    </row>
    <row r="29" spans="1:7" x14ac:dyDescent="0.3">
      <c r="A29" s="1"/>
      <c r="B29" s="2" t="s">
        <v>5</v>
      </c>
      <c r="C29" s="2" t="s">
        <v>27</v>
      </c>
      <c r="D29" s="2" t="s">
        <v>5</v>
      </c>
      <c r="E29" s="2" t="s">
        <v>27</v>
      </c>
      <c r="F29" s="2" t="s">
        <v>5</v>
      </c>
      <c r="G29" s="2" t="s">
        <v>27</v>
      </c>
    </row>
    <row r="30" spans="1:7" x14ac:dyDescent="0.3">
      <c r="A30" t="s">
        <v>24</v>
      </c>
      <c r="B30">
        <f>SUM(V12,X12,Z12)</f>
        <v>2</v>
      </c>
      <c r="C30" s="3">
        <f>B30/4</f>
        <v>0.5</v>
      </c>
      <c r="D30">
        <f>SUM(V12,X12,Z12)</f>
        <v>2</v>
      </c>
      <c r="E30" s="3">
        <f>D30/3</f>
        <v>0.66666666666666663</v>
      </c>
      <c r="F30">
        <v>0</v>
      </c>
      <c r="G30" s="3">
        <f>F30/1</f>
        <v>0</v>
      </c>
    </row>
    <row r="31" spans="1:7" x14ac:dyDescent="0.3">
      <c r="A31" t="s">
        <v>25</v>
      </c>
      <c r="B31">
        <v>4</v>
      </c>
      <c r="C31" s="3">
        <f>B31/4</f>
        <v>1</v>
      </c>
      <c r="D31">
        <f>SUM(V14,X14,Z14)</f>
        <v>3</v>
      </c>
      <c r="E31" s="3">
        <f>D31/3</f>
        <v>1</v>
      </c>
      <c r="F31">
        <v>1</v>
      </c>
      <c r="G31" s="3">
        <f>F31/1</f>
        <v>1</v>
      </c>
    </row>
    <row r="32" spans="1:7" x14ac:dyDescent="0.3">
      <c r="A32" t="s">
        <v>26</v>
      </c>
      <c r="B32">
        <f>SUM(V16,X16,Z16)</f>
        <v>2</v>
      </c>
      <c r="C32" s="3">
        <f>B32/4</f>
        <v>0.5</v>
      </c>
      <c r="D32">
        <f>SUM(V16,X16,Z16)</f>
        <v>2</v>
      </c>
      <c r="E32" s="3">
        <f>D32/3</f>
        <v>0.66666666666666663</v>
      </c>
      <c r="F32">
        <v>0</v>
      </c>
      <c r="G32" s="3">
        <f>F32/1</f>
        <v>0</v>
      </c>
    </row>
  </sheetData>
  <mergeCells count="38">
    <mergeCell ref="N5:N6"/>
    <mergeCell ref="A28:A29"/>
    <mergeCell ref="B28:C28"/>
    <mergeCell ref="D28:E28"/>
    <mergeCell ref="F28:G28"/>
    <mergeCell ref="A18:A19"/>
    <mergeCell ref="B18:C18"/>
    <mergeCell ref="A23:A24"/>
    <mergeCell ref="A5:A6"/>
    <mergeCell ref="B23:C23"/>
    <mergeCell ref="D23:E23"/>
    <mergeCell ref="F23:G23"/>
    <mergeCell ref="D18:E18"/>
    <mergeCell ref="F18:G18"/>
    <mergeCell ref="O10:P10"/>
    <mergeCell ref="Q10:R10"/>
    <mergeCell ref="S10:T10"/>
    <mergeCell ref="U10:V10"/>
    <mergeCell ref="W10:X10"/>
    <mergeCell ref="Y10:Z10"/>
    <mergeCell ref="B10:C10"/>
    <mergeCell ref="D10:E10"/>
    <mergeCell ref="F10:G10"/>
    <mergeCell ref="H10:I10"/>
    <mergeCell ref="J10:K10"/>
    <mergeCell ref="L10:M10"/>
    <mergeCell ref="O5:P5"/>
    <mergeCell ref="Q5:R5"/>
    <mergeCell ref="S5:T5"/>
    <mergeCell ref="U5:V5"/>
    <mergeCell ref="W5:X5"/>
    <mergeCell ref="Y5:Z5"/>
    <mergeCell ref="B5:C5"/>
    <mergeCell ref="D5:E5"/>
    <mergeCell ref="F5:G5"/>
    <mergeCell ref="H5:I5"/>
    <mergeCell ref="J5:K5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A6AF-A271-4B87-9F75-B10CB7A85606}">
  <dimension ref="A2:F16"/>
  <sheetViews>
    <sheetView tabSelected="1" workbookViewId="0">
      <selection activeCell="A2" sqref="A2:F6"/>
    </sheetView>
  </sheetViews>
  <sheetFormatPr baseColWidth="10" defaultRowHeight="14.4" x14ac:dyDescent="0.3"/>
  <cols>
    <col min="1" max="1" width="28.109375" customWidth="1"/>
    <col min="2" max="2" width="7.88671875" customWidth="1"/>
    <col min="3" max="3" width="30.109375" bestFit="1" customWidth="1"/>
    <col min="5" max="5" width="22.109375" bestFit="1" customWidth="1"/>
    <col min="6" max="6" width="21.44140625" bestFit="1" customWidth="1"/>
  </cols>
  <sheetData>
    <row r="2" spans="1:6" x14ac:dyDescent="0.3">
      <c r="A2" s="1" t="s">
        <v>30</v>
      </c>
      <c r="B2" s="1" t="s">
        <v>17</v>
      </c>
      <c r="C2" s="1" t="s">
        <v>33</v>
      </c>
      <c r="D2" s="1" t="s">
        <v>36</v>
      </c>
      <c r="E2" s="1"/>
      <c r="F2" s="1"/>
    </row>
    <row r="3" spans="1:6" x14ac:dyDescent="0.3">
      <c r="A3" s="1"/>
      <c r="B3" s="1"/>
      <c r="C3" s="1"/>
      <c r="D3" t="s">
        <v>37</v>
      </c>
      <c r="E3" t="s">
        <v>25</v>
      </c>
      <c r="F3" t="s">
        <v>26</v>
      </c>
    </row>
    <row r="4" spans="1:6" x14ac:dyDescent="0.3">
      <c r="A4" s="1"/>
      <c r="B4">
        <f>SUM(B5:B6)</f>
        <v>15990</v>
      </c>
      <c r="C4">
        <f>SUM(C5:C6)</f>
        <v>10867</v>
      </c>
      <c r="D4">
        <f>$C4*0.5</f>
        <v>5433.5</v>
      </c>
      <c r="E4">
        <f>$C4*1</f>
        <v>10867</v>
      </c>
      <c r="F4">
        <f>$C4*0.5</f>
        <v>5433.5</v>
      </c>
    </row>
    <row r="5" spans="1:6" x14ac:dyDescent="0.3">
      <c r="A5" t="s">
        <v>31</v>
      </c>
      <c r="B5">
        <v>10246</v>
      </c>
      <c r="C5">
        <f>B5/2</f>
        <v>5123</v>
      </c>
      <c r="D5">
        <f>$C5*0.6667</f>
        <v>3415.5040999999997</v>
      </c>
      <c r="E5">
        <f>$C5*1</f>
        <v>5123</v>
      </c>
      <c r="F5">
        <f>$C5*0.6667</f>
        <v>3415.5040999999997</v>
      </c>
    </row>
    <row r="6" spans="1:6" x14ac:dyDescent="0.3">
      <c r="A6" t="s">
        <v>32</v>
      </c>
      <c r="B6">
        <v>5744</v>
      </c>
      <c r="C6">
        <f>B6</f>
        <v>5744</v>
      </c>
      <c r="D6">
        <f>$C6*0</f>
        <v>0</v>
      </c>
      <c r="E6">
        <f>$C6*1</f>
        <v>5744</v>
      </c>
      <c r="F6">
        <f>$C6*0</f>
        <v>0</v>
      </c>
    </row>
    <row r="7" spans="1:6" x14ac:dyDescent="0.3">
      <c r="A7" s="1" t="s">
        <v>34</v>
      </c>
      <c r="B7" s="1" t="s">
        <v>17</v>
      </c>
      <c r="C7" s="1" t="s">
        <v>33</v>
      </c>
      <c r="D7" s="1" t="s">
        <v>36</v>
      </c>
      <c r="E7" s="1"/>
      <c r="F7" s="1"/>
    </row>
    <row r="8" spans="1:6" x14ac:dyDescent="0.3">
      <c r="A8" s="1"/>
      <c r="B8" s="1"/>
      <c r="C8" s="1"/>
      <c r="D8" t="s">
        <v>37</v>
      </c>
      <c r="E8" t="s">
        <v>25</v>
      </c>
      <c r="F8" t="s">
        <v>26</v>
      </c>
    </row>
    <row r="9" spans="1:6" x14ac:dyDescent="0.3">
      <c r="A9" s="1"/>
      <c r="B9">
        <f>SUM(B10:B11)</f>
        <v>6796</v>
      </c>
      <c r="C9">
        <f>SUM(C10:C11)</f>
        <v>5296</v>
      </c>
      <c r="D9">
        <f>$C9*0.375</f>
        <v>1986</v>
      </c>
      <c r="E9">
        <f>$C9*1</f>
        <v>5296</v>
      </c>
      <c r="F9">
        <f>$C9*0.875</f>
        <v>4634</v>
      </c>
    </row>
    <row r="10" spans="1:6" x14ac:dyDescent="0.3">
      <c r="A10" t="s">
        <v>31</v>
      </c>
      <c r="B10">
        <v>3000</v>
      </c>
      <c r="C10">
        <f>B10/2</f>
        <v>1500</v>
      </c>
      <c r="D10">
        <f>$C10*0.5</f>
        <v>750</v>
      </c>
      <c r="E10">
        <f>$C10*1</f>
        <v>1500</v>
      </c>
      <c r="F10">
        <f>$C10*1</f>
        <v>1500</v>
      </c>
    </row>
    <row r="11" spans="1:6" x14ac:dyDescent="0.3">
      <c r="A11" t="s">
        <v>32</v>
      </c>
      <c r="B11">
        <v>3796</v>
      </c>
      <c r="C11">
        <f>B11</f>
        <v>3796</v>
      </c>
      <c r="D11">
        <f>$C11*0</f>
        <v>0</v>
      </c>
      <c r="E11">
        <f>$C11*1</f>
        <v>3796</v>
      </c>
      <c r="F11">
        <f>$C11*0.5</f>
        <v>1898</v>
      </c>
    </row>
    <row r="12" spans="1:6" x14ac:dyDescent="0.3">
      <c r="A12" s="1" t="s">
        <v>35</v>
      </c>
      <c r="B12" s="1" t="s">
        <v>17</v>
      </c>
      <c r="C12" s="1" t="s">
        <v>33</v>
      </c>
      <c r="D12" s="1" t="s">
        <v>36</v>
      </c>
      <c r="E12" s="1"/>
      <c r="F12" s="1"/>
    </row>
    <row r="13" spans="1:6" x14ac:dyDescent="0.3">
      <c r="A13" s="1"/>
      <c r="B13" s="1"/>
      <c r="C13" s="1"/>
      <c r="D13" t="s">
        <v>37</v>
      </c>
      <c r="E13" t="s">
        <v>25</v>
      </c>
      <c r="F13" t="s">
        <v>26</v>
      </c>
    </row>
    <row r="14" spans="1:6" x14ac:dyDescent="0.3">
      <c r="A14" s="1"/>
      <c r="B14">
        <f>SUM(B15:B16)</f>
        <v>22786</v>
      </c>
      <c r="C14">
        <f>SUM(C15:C16)</f>
        <v>16163</v>
      </c>
      <c r="D14">
        <f>$C14*0.4167</f>
        <v>6735.1221000000005</v>
      </c>
      <c r="E14">
        <f>$C14*1</f>
        <v>16163</v>
      </c>
      <c r="F14">
        <f>$C14*0.75</f>
        <v>12122.25</v>
      </c>
    </row>
    <row r="15" spans="1:6" x14ac:dyDescent="0.3">
      <c r="A15" t="s">
        <v>31</v>
      </c>
      <c r="B15">
        <f>SUM(B5,B10)</f>
        <v>13246</v>
      </c>
      <c r="C15">
        <f>B15/2</f>
        <v>6623</v>
      </c>
      <c r="D15">
        <f>$C15*0.5556</f>
        <v>3679.7388000000001</v>
      </c>
      <c r="E15">
        <f>$C15*1</f>
        <v>6623</v>
      </c>
      <c r="F15">
        <f>$C15*0.8889</f>
        <v>5887.1846999999998</v>
      </c>
    </row>
    <row r="16" spans="1:6" x14ac:dyDescent="0.3">
      <c r="A16" t="s">
        <v>32</v>
      </c>
      <c r="B16">
        <f>SUM(B6,B11)</f>
        <v>9540</v>
      </c>
      <c r="C16">
        <f>B16</f>
        <v>9540</v>
      </c>
      <c r="D16">
        <f>$C16*0</f>
        <v>0</v>
      </c>
      <c r="E16">
        <f>$C16*1</f>
        <v>9540</v>
      </c>
      <c r="F16">
        <f>$C16*0.3333</f>
        <v>3179.6819999999998</v>
      </c>
    </row>
  </sheetData>
  <mergeCells count="12">
    <mergeCell ref="B12:B13"/>
    <mergeCell ref="C12:C13"/>
    <mergeCell ref="D2:F2"/>
    <mergeCell ref="D7:F7"/>
    <mergeCell ref="D12:F12"/>
    <mergeCell ref="B2:B3"/>
    <mergeCell ref="C2:C3"/>
    <mergeCell ref="A2:A4"/>
    <mergeCell ref="A7:A9"/>
    <mergeCell ref="B7:B8"/>
    <mergeCell ref="C7:C8"/>
    <mergeCell ref="A12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2018-05-11T22:38:18Z</dcterms:created>
  <dcterms:modified xsi:type="dcterms:W3CDTF">2018-05-12T03:00:57Z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d5cb8f4a-3381-4a94-a7b3-2a5dc9261b1c</vt:lpwstr>
  </property>
</Properties>
</file>