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ocuments\carpetas sf\ESCOM\ADMINISTRACION DE PROYECTOS\CONTENIDO TEMATICO\VI. ESTUDIO ECONOMICO FIN\EXCEL\"/>
    </mc:Choice>
  </mc:AlternateContent>
  <bookViews>
    <workbookView xWindow="0" yWindow="0" windowWidth="19200" windowHeight="6950" firstSheet="3" activeTab="7" xr2:uid="{00000000-000D-0000-FFFF-FFFF00000000}"/>
  </bookViews>
  <sheets>
    <sheet name="DATOS " sheetId="15" r:id="rId1"/>
    <sheet name="Capital social" sheetId="2" r:id="rId2"/>
    <sheet name="Remuneraciones" sheetId="1" r:id="rId3"/>
    <sheet name="Inversión " sheetId="3" r:id="rId4"/>
    <sheet name="Financiamiento" sheetId="4" r:id="rId5"/>
    <sheet name="Depreciación" sheetId="5" r:id="rId6"/>
    <sheet name="Plan de producción" sheetId="6" r:id="rId7"/>
    <sheet name="COSTOS, GASTOS, PRECIO" sheetId="7" r:id="rId8"/>
    <sheet name="VENTAS,INGRESOS" sheetId="8" r:id="rId9"/>
    <sheet name="PUNTO DE EQUILIBRIO" sheetId="9" r:id="rId10"/>
    <sheet name="FLUJO DE EFECTIVO" sheetId="10" r:id="rId11"/>
    <sheet name="EDO. RESULTADOS" sheetId="12" r:id="rId12"/>
    <sheet name="EDO SITUACIÓN FINANCIERA" sheetId="11" r:id="rId13"/>
    <sheet name="EVALUACIÓN DEL PROYECTO" sheetId="13" r:id="rId14"/>
  </sheets>
  <definedNames>
    <definedName name="_xlnm.Print_Area" localSheetId="7">'COSTOS, GASTOS, PRECIO'!$J$26:$Q$49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7" l="1"/>
  <c r="Q58" i="7" s="1"/>
  <c r="N41" i="7"/>
  <c r="P41" i="7" s="1"/>
  <c r="N42" i="7"/>
  <c r="P42" i="7" s="1"/>
  <c r="N43" i="7"/>
  <c r="N44" i="7"/>
  <c r="N45" i="7"/>
  <c r="P45" i="7" s="1"/>
  <c r="N46" i="7"/>
  <c r="P46" i="7" s="1"/>
  <c r="N40" i="7"/>
  <c r="P47" i="7"/>
  <c r="Q47" i="7"/>
  <c r="L44" i="7"/>
  <c r="L43" i="7"/>
  <c r="L40" i="7"/>
  <c r="J40" i="7"/>
  <c r="J39" i="7" s="1"/>
  <c r="Q36" i="7"/>
  <c r="Q37" i="7"/>
  <c r="P36" i="7"/>
  <c r="P37" i="7"/>
  <c r="D9" i="7"/>
  <c r="J31" i="7" s="1"/>
  <c r="P31" i="7" s="1"/>
  <c r="F39" i="7"/>
  <c r="D38" i="7"/>
  <c r="D29" i="7" s="1"/>
  <c r="D19" i="7"/>
  <c r="B19" i="7"/>
  <c r="K4" i="6"/>
  <c r="J4" i="6"/>
  <c r="I4" i="6"/>
  <c r="H4" i="6"/>
  <c r="G4" i="6"/>
  <c r="F4" i="6"/>
  <c r="E4" i="6"/>
  <c r="D4" i="6"/>
  <c r="P44" i="7" l="1"/>
  <c r="P43" i="7"/>
  <c r="P40" i="7"/>
  <c r="N39" i="7"/>
  <c r="L39" i="7"/>
  <c r="K31" i="7"/>
  <c r="I36" i="7"/>
  <c r="I37" i="7"/>
  <c r="H36" i="7"/>
  <c r="H37" i="7"/>
  <c r="H40" i="7"/>
  <c r="H41" i="7"/>
  <c r="H42" i="7"/>
  <c r="H43" i="7"/>
  <c r="H44" i="7"/>
  <c r="H45" i="7"/>
  <c r="H46" i="7"/>
  <c r="H47" i="7"/>
  <c r="E41" i="7"/>
  <c r="E42" i="7"/>
  <c r="E43" i="7"/>
  <c r="M43" i="7" s="1"/>
  <c r="E44" i="7"/>
  <c r="M44" i="7" s="1"/>
  <c r="E45" i="7"/>
  <c r="E46" i="7"/>
  <c r="E47" i="7"/>
  <c r="C41" i="7"/>
  <c r="C42" i="7"/>
  <c r="C43" i="7"/>
  <c r="C44" i="7"/>
  <c r="C45" i="7"/>
  <c r="C46" i="7"/>
  <c r="C47" i="7"/>
  <c r="G41" i="7"/>
  <c r="O41" i="7" s="1"/>
  <c r="Q41" i="7" s="1"/>
  <c r="G42" i="7"/>
  <c r="O42" i="7" s="1"/>
  <c r="Q42" i="7" s="1"/>
  <c r="G43" i="7"/>
  <c r="O43" i="7" s="1"/>
  <c r="G44" i="7"/>
  <c r="O44" i="7" s="1"/>
  <c r="G45" i="7"/>
  <c r="O45" i="7" s="1"/>
  <c r="Q45" i="7" s="1"/>
  <c r="G46" i="7"/>
  <c r="O46" i="7" s="1"/>
  <c r="Q46" i="7" s="1"/>
  <c r="G47" i="7"/>
  <c r="G40" i="7"/>
  <c r="O40" i="7" s="1"/>
  <c r="E40" i="7"/>
  <c r="M40" i="7" s="1"/>
  <c r="F48" i="7"/>
  <c r="D39" i="7"/>
  <c r="B39" i="7"/>
  <c r="C40" i="7"/>
  <c r="K40" i="7" s="1"/>
  <c r="K39" i="7" s="1"/>
  <c r="H38" i="7"/>
  <c r="B35" i="7"/>
  <c r="H35" i="7" s="1"/>
  <c r="B34" i="7"/>
  <c r="H34" i="7" s="1"/>
  <c r="B33" i="7"/>
  <c r="H33" i="7" s="1"/>
  <c r="B32" i="7"/>
  <c r="H32" i="7" s="1"/>
  <c r="B31" i="7"/>
  <c r="H31" i="7" s="1"/>
  <c r="E16" i="7"/>
  <c r="D13" i="7"/>
  <c r="D12" i="7"/>
  <c r="D11" i="7"/>
  <c r="D10" i="7"/>
  <c r="J32" i="7" s="1"/>
  <c r="M39" i="7" l="1"/>
  <c r="Q43" i="7"/>
  <c r="Q44" i="7"/>
  <c r="Q31" i="7"/>
  <c r="Q40" i="7"/>
  <c r="O39" i="7"/>
  <c r="O48" i="7" s="1"/>
  <c r="P39" i="7"/>
  <c r="N48" i="7"/>
  <c r="J33" i="7"/>
  <c r="P33" i="7" s="1"/>
  <c r="K33" i="7"/>
  <c r="Q33" i="7" s="1"/>
  <c r="K34" i="7"/>
  <c r="Q34" i="7" s="1"/>
  <c r="J34" i="7"/>
  <c r="P34" i="7" s="1"/>
  <c r="K35" i="7"/>
  <c r="Q35" i="7" s="1"/>
  <c r="J35" i="7"/>
  <c r="P35" i="7" s="1"/>
  <c r="I40" i="7"/>
  <c r="P32" i="7"/>
  <c r="K32" i="7"/>
  <c r="Q32" i="7" s="1"/>
  <c r="M38" i="7"/>
  <c r="L38" i="7"/>
  <c r="G39" i="7"/>
  <c r="G48" i="7" s="1"/>
  <c r="I44" i="7"/>
  <c r="H39" i="7"/>
  <c r="I46" i="7"/>
  <c r="I42" i="7"/>
  <c r="I47" i="7"/>
  <c r="I43" i="7"/>
  <c r="I45" i="7"/>
  <c r="I41" i="7"/>
  <c r="D48" i="7"/>
  <c r="B30" i="7"/>
  <c r="B29" i="7" s="1"/>
  <c r="C39" i="7"/>
  <c r="E39" i="7"/>
  <c r="Q39" i="7" l="1"/>
  <c r="K30" i="7"/>
  <c r="L29" i="7"/>
  <c r="L48" i="7" s="1"/>
  <c r="P38" i="7"/>
  <c r="M29" i="7"/>
  <c r="M48" i="7" s="1"/>
  <c r="Q38" i="7"/>
  <c r="J30" i="7"/>
  <c r="H30" i="7"/>
  <c r="I39" i="7"/>
  <c r="J29" i="7" l="1"/>
  <c r="P30" i="7"/>
  <c r="K29" i="7"/>
  <c r="Q30" i="7"/>
  <c r="B48" i="7"/>
  <c r="H48" i="7" s="1"/>
  <c r="H52" i="7" s="1"/>
  <c r="H53" i="7" s="1"/>
  <c r="H55" i="7" s="1"/>
  <c r="H29" i="7"/>
  <c r="P29" i="7" l="1"/>
  <c r="P48" i="7" s="1"/>
  <c r="P52" i="7" s="1"/>
  <c r="P53" i="7" s="1"/>
  <c r="P55" i="7" s="1"/>
  <c r="J48" i="7"/>
  <c r="Q29" i="7"/>
  <c r="Q48" i="7" s="1"/>
  <c r="K48" i="7"/>
  <c r="E17" i="7"/>
  <c r="C17" i="7"/>
  <c r="B8" i="7"/>
  <c r="B17" i="7" s="1"/>
  <c r="Q52" i="7" l="1"/>
  <c r="Q53" i="7" s="1"/>
  <c r="Q55" i="7" s="1"/>
  <c r="D8" i="7"/>
  <c r="D17" i="7" s="1"/>
  <c r="B18" i="7"/>
  <c r="C4" i="6"/>
  <c r="D18" i="7" l="1"/>
  <c r="D20" i="7" s="1"/>
  <c r="C35" i="7"/>
  <c r="I35" i="7" s="1"/>
  <c r="C33" i="7"/>
  <c r="I33" i="7" s="1"/>
  <c r="C31" i="7"/>
  <c r="B20" i="7"/>
  <c r="E38" i="7"/>
  <c r="C34" i="7"/>
  <c r="I34" i="7" s="1"/>
  <c r="C32" i="7"/>
  <c r="I32" i="7" s="1"/>
  <c r="I14" i="5"/>
  <c r="I9" i="5"/>
  <c r="I5" i="5"/>
  <c r="I38" i="7" l="1"/>
  <c r="E29" i="7"/>
  <c r="E48" i="7" s="1"/>
  <c r="I31" i="7"/>
  <c r="C30" i="7"/>
  <c r="C29" i="7" s="1"/>
  <c r="I17" i="5"/>
  <c r="I30" i="7" l="1"/>
  <c r="C48" i="7" l="1"/>
  <c r="I29" i="7"/>
  <c r="I48" i="7" l="1"/>
  <c r="I52" i="7" s="1"/>
  <c r="I53" i="7" s="1"/>
  <c r="I5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A7" authorId="0" shapeId="0" xr:uid="{E6BD4299-9FB7-472C-BDAE-D444CC56C973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que no se haga un círculo viciosos con el crédito (financiamiento)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J4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JOSEFINA HERNANDEZ:</t>
        </r>
        <r>
          <rPr>
            <sz val="9"/>
            <color indexed="81"/>
            <rFont val="Tahoma"/>
            <charset val="1"/>
          </rPr>
          <t xml:space="preserve">
Esta depreciación va en el costo de producción mensual, en la hoja de estimación del precio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2" authorId="0" shapeId="0" xr:uid="{5C58442E-2C4E-4283-9B79-6E018CDE7403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porcentaje cambia de acuerdo con los objetivos de cada empresa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C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gasto variable</t>
        </r>
      </text>
    </comment>
    <comment ref="D17" authorId="0" shapeId="0" xr:uid="{31BC408A-D02E-42FB-AAE1-379B90BA83CB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A2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  <comment ref="H5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  <comment ref="Q58" authorId="0" shapeId="0" xr:uid="{A92DEE99-3675-475F-8FA5-0E507FE3E056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</commentList>
</comments>
</file>

<file path=xl/sharedStrings.xml><?xml version="1.0" encoding="utf-8"?>
<sst xmlns="http://schemas.openxmlformats.org/spreadsheetml/2006/main" count="178" uniqueCount="112">
  <si>
    <t>F</t>
  </si>
  <si>
    <t>Inversión (activo fijo)</t>
  </si>
  <si>
    <t>Vida útil (años)</t>
  </si>
  <si>
    <t>Costo de adquisición</t>
  </si>
  <si>
    <t>Valor residual estimado</t>
  </si>
  <si>
    <t>Monto total de dep. anual</t>
  </si>
  <si>
    <t xml:space="preserve">           Mesa de trabajo</t>
  </si>
  <si>
    <t xml:space="preserve">           Sierra</t>
  </si>
  <si>
    <t xml:space="preserve">           Taladro</t>
  </si>
  <si>
    <t>Mobiliario y equipo de oficina</t>
  </si>
  <si>
    <t xml:space="preserve">           Escritorio</t>
  </si>
  <si>
    <t xml:space="preserve">           Silla ejecutiva</t>
  </si>
  <si>
    <t xml:space="preserve">           Archivero</t>
  </si>
  <si>
    <t>Equipo de cómputo</t>
  </si>
  <si>
    <t>Maquinaria y equipo de producción</t>
  </si>
  <si>
    <t xml:space="preserve">           Computadora "X"</t>
  </si>
  <si>
    <t xml:space="preserve">           Impresora</t>
  </si>
  <si>
    <t xml:space="preserve">           Remachadora industrial</t>
  </si>
  <si>
    <t>PRODUCCIÓN/ SERVICIO</t>
  </si>
  <si>
    <t>ADMINISTRACIÓN</t>
  </si>
  <si>
    <t>VENTAS</t>
  </si>
  <si>
    <t>Equipo de reparto</t>
  </si>
  <si>
    <t xml:space="preserve">           Camioneta "X"</t>
  </si>
  <si>
    <t>TOTAL DE DEPRECIACIÓN ANUAL A CARGO DEL ÁREA DE DE VENTAS</t>
  </si>
  <si>
    <t>TOTAL DE DEPRECIACIÓN ANUAL A CARGO DEL ÁREA DE ADMINISTRACIÓN</t>
  </si>
  <si>
    <t>TOTAL DE DEPRECIACIÓN ANUAL A CARGO DEL ÁREA DE PRODUCCIÓN O DE PRESTACIÓN DE SERVICIOS</t>
  </si>
  <si>
    <t>NOTA</t>
  </si>
  <si>
    <t>Para el cálculo de la depreciación utilizar el método de linea recta</t>
  </si>
  <si>
    <t>UBICACIÓN: DEPTO/ÁREA</t>
  </si>
  <si>
    <t>Los porcentajes de depreciación están en el artículo 34 de la Ley del ISR</t>
  </si>
  <si>
    <t>depreciación anual por unidad por el método de linea recta</t>
  </si>
  <si>
    <t>Número de unidades</t>
  </si>
  <si>
    <t>% de dep. anual máximo ley ISR</t>
  </si>
  <si>
    <t>CONCEPTO</t>
  </si>
  <si>
    <t xml:space="preserve">PRODUCCIÓN MENSUAL (en número de unidades) </t>
  </si>
  <si>
    <t>Materia prima</t>
  </si>
  <si>
    <t xml:space="preserve">    50 cm de piel</t>
  </si>
  <si>
    <t xml:space="preserve">    2 hebillas</t>
  </si>
  <si>
    <t xml:space="preserve">    Herrajes</t>
  </si>
  <si>
    <t>Empaque</t>
  </si>
  <si>
    <t>otros costos variables</t>
  </si>
  <si>
    <t>Mano de obra a destajo (por unidad producida)</t>
  </si>
  <si>
    <t>Cargos indirectos (luz, gas)</t>
  </si>
  <si>
    <t>Comisiones por unidad vendida (par de zapatos)</t>
  </si>
  <si>
    <t>PRODUCCIÓN</t>
  </si>
  <si>
    <t>COSTO VARIABLE UNITARIO (C.V.U)</t>
  </si>
  <si>
    <t>ESTIMACIÓN DEL COSTO VARIBALE UNITARIO</t>
  </si>
  <si>
    <t>ÁREA/DEPTO.</t>
  </si>
  <si>
    <t>COSTO VARIABLE TOTAL (C.V.T)</t>
  </si>
  <si>
    <t>TOTAL ANUAL</t>
  </si>
  <si>
    <t>COSTO TOTAL DE CADA PAR DE ZAPATOS</t>
  </si>
  <si>
    <t>UTILIDAD SOBRE EL COSTO TOTAL</t>
  </si>
  <si>
    <t>ESTIMADO DE DEPRECIACIÓN DEL ACTIVO FIJO (INMUEBLES, PLANTA Y EQUIPO)</t>
  </si>
  <si>
    <t>ÁREA</t>
  </si>
  <si>
    <t>PUESTO</t>
  </si>
  <si>
    <t>NO. DE PERSONAS</t>
  </si>
  <si>
    <t>SALARIO/SUELDO MENSUAL</t>
  </si>
  <si>
    <t>PRODUCCIÓN/SERVICIO</t>
  </si>
  <si>
    <t>AÑO 2018</t>
  </si>
  <si>
    <t>PRECIO DE VENTA EN EL MERCADO</t>
  </si>
  <si>
    <t>PRECIO DE VENTA UNITARIO por costeo</t>
  </si>
  <si>
    <t>Monto de la depreciación mensual</t>
  </si>
  <si>
    <t>UNIDADES A PRODUCIR POR AÑO</t>
  </si>
  <si>
    <t>COSTO DE PRODUCCIÓN</t>
  </si>
  <si>
    <t>MENSUAL</t>
  </si>
  <si>
    <t>ANUAL</t>
  </si>
  <si>
    <t>GASTOS DE VENTA</t>
  </si>
  <si>
    <t>GASTOS DE ADMÓN</t>
  </si>
  <si>
    <t>Sueldos/remuneraciones</t>
  </si>
  <si>
    <t>Renta</t>
  </si>
  <si>
    <t>Luz, agua y predial</t>
  </si>
  <si>
    <t>Servicio telefónico</t>
  </si>
  <si>
    <t>Publicidad</t>
  </si>
  <si>
    <t>Papelería</t>
  </si>
  <si>
    <t>Material de aseo y limpieza</t>
  </si>
  <si>
    <t>Depreciación del activo fijo</t>
  </si>
  <si>
    <t>TOTAL MENSUAL TODOS LAS ÁREAS</t>
  </si>
  <si>
    <t>TOTAL ANUAL TODAS LAS ÁREAS</t>
  </si>
  <si>
    <t xml:space="preserve">COSTO TOTAL </t>
  </si>
  <si>
    <t>ESTIMACIÓN DEL PRECIO DE VENTA POR UNIDAD AÑO 2018</t>
  </si>
  <si>
    <t>PRESUPUESTO DE GASTOS FINANCIEROS</t>
  </si>
  <si>
    <t>Pago de intereses</t>
  </si>
  <si>
    <t>Costos y gastos fijos</t>
  </si>
  <si>
    <t>Costos y gastos variables totales</t>
  </si>
  <si>
    <t>COSTO  Y GASTO VARIABLE POR ÁREA</t>
  </si>
  <si>
    <t>TOTAL MENSUAL</t>
  </si>
  <si>
    <t>SALARIO/SUELDO MENSUAL MÁS PRESTACIONES</t>
  </si>
  <si>
    <t>Totales departamento de producción</t>
  </si>
  <si>
    <t>Totales departamento de administración</t>
  </si>
  <si>
    <t>Totales departamento de ventas</t>
  </si>
  <si>
    <t>Inversionistas</t>
  </si>
  <si>
    <t>AÑO 2019</t>
  </si>
  <si>
    <t>AÑO 2020</t>
  </si>
  <si>
    <t>Producto 1</t>
  </si>
  <si>
    <t>Producto 2</t>
  </si>
  <si>
    <t>Producto 3</t>
  </si>
  <si>
    <t>Producto 4</t>
  </si>
  <si>
    <t>Producto 5</t>
  </si>
  <si>
    <t xml:space="preserve">PRODUCCIÓN ANUAL       (en número de unidades) </t>
  </si>
  <si>
    <t xml:space="preserve">PRODUCCIÓN ANUAL           (en número de unidades) </t>
  </si>
  <si>
    <t>PRODUCCIÓN MENSUAL      (en número de unidades)</t>
  </si>
  <si>
    <t xml:space="preserve">PRODUCCIÓN ANUAL          (en número de unidades) </t>
  </si>
  <si>
    <t>PROMEDIO GENERAL DE INFLACIÓN PARA LOS PRÓXIMOS 5 AÑOS=</t>
  </si>
  <si>
    <t>ESTIMACIÓN DE GASTOS VARIABLES Y COSTOS FIJOS POR ÁREA</t>
  </si>
  <si>
    <t>COSTO TOTAL POR ÁREA (CVT + CF)</t>
  </si>
  <si>
    <r>
      <t>De acuerdo a los objetivos de la empresa, ésta va a producir el</t>
    </r>
    <r>
      <rPr>
        <u/>
        <sz val="12"/>
        <color rgb="FFFF0000"/>
        <rFont val="Calibri"/>
        <family val="2"/>
        <scheme val="minor"/>
      </rPr>
      <t xml:space="preserve"> 5%</t>
    </r>
    <r>
      <rPr>
        <sz val="11"/>
        <color theme="1"/>
        <rFont val="Calibri"/>
        <family val="2"/>
        <scheme val="minor"/>
      </rPr>
      <t xml:space="preserve"> más con respecto al año anterior </t>
    </r>
  </si>
  <si>
    <t>PLAN DE PRODUCCIÓN (en número de unidades)</t>
  </si>
  <si>
    <t>ESTIMACIÓN DEL PRECIO DE VENTA POR UNIDAD AÑO 2019</t>
  </si>
  <si>
    <t>COSTO TOTAL</t>
  </si>
  <si>
    <t xml:space="preserve">                   COSTO TOTAL DE CADA PAR DE ZAPATOS</t>
  </si>
  <si>
    <t xml:space="preserve">                 PRECIO DE VENTA UNITARIO POR COSTEO</t>
  </si>
  <si>
    <t xml:space="preserve">                               PRECIO DE VENTA EN EL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</si>
</sst>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9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 wrapText="1"/>
    </xf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43" fontId="5" fillId="0" borderId="14" xfId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/>
    <xf numFmtId="0" fontId="0" fillId="0" borderId="10" xfId="0" applyBorder="1"/>
    <xf numFmtId="43" fontId="5" fillId="0" borderId="10" xfId="1" applyFont="1" applyBorder="1"/>
    <xf numFmtId="43" fontId="0" fillId="0" borderId="10" xfId="1" applyFont="1" applyBorder="1"/>
    <xf numFmtId="43" fontId="0" fillId="0" borderId="18" xfId="1" applyFont="1" applyBorder="1" applyAlignment="1">
      <alignment horizontal="right"/>
    </xf>
    <xf numFmtId="0" fontId="0" fillId="0" borderId="18" xfId="0" applyBorder="1" applyAlignment="1">
      <alignment horizontal="right"/>
    </xf>
    <xf numFmtId="43" fontId="5" fillId="0" borderId="24" xfId="1" applyFont="1" applyBorder="1"/>
    <xf numFmtId="43" fontId="0" fillId="0" borderId="24" xfId="1" applyFont="1" applyBorder="1"/>
    <xf numFmtId="0" fontId="0" fillId="0" borderId="32" xfId="0" applyBorder="1" applyAlignment="1">
      <alignment horizontal="center"/>
    </xf>
    <xf numFmtId="0" fontId="5" fillId="0" borderId="33" xfId="0" applyFont="1" applyBorder="1"/>
    <xf numFmtId="0" fontId="0" fillId="0" borderId="33" xfId="0" applyBorder="1"/>
    <xf numFmtId="0" fontId="5" fillId="0" borderId="33" xfId="0" applyFont="1" applyBorder="1" applyAlignment="1">
      <alignment horizontal="left" wrapText="1"/>
    </xf>
    <xf numFmtId="0" fontId="5" fillId="0" borderId="33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0" borderId="34" xfId="0" applyBorder="1"/>
    <xf numFmtId="43" fontId="10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35" xfId="0" applyFont="1" applyBorder="1"/>
    <xf numFmtId="0" fontId="0" fillId="0" borderId="35" xfId="0" applyBorder="1"/>
    <xf numFmtId="0" fontId="1" fillId="0" borderId="35" xfId="0" applyFont="1" applyBorder="1" applyAlignment="1">
      <alignment horizontal="left" wrapText="1"/>
    </xf>
    <xf numFmtId="0" fontId="1" fillId="0" borderId="35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6" xfId="0" applyFill="1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43" fontId="0" fillId="0" borderId="1" xfId="1" applyFont="1" applyBorder="1"/>
    <xf numFmtId="3" fontId="0" fillId="0" borderId="1" xfId="0" applyNumberFormat="1" applyBorder="1" applyAlignment="1"/>
    <xf numFmtId="0" fontId="0" fillId="0" borderId="1" xfId="0" applyBorder="1" applyAlignment="1">
      <alignment horizontal="right" vertical="center" wrapText="1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43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9" fontId="0" fillId="0" borderId="4" xfId="0" applyNumberFormat="1" applyBorder="1"/>
    <xf numFmtId="0" fontId="0" fillId="6" borderId="4" xfId="0" applyFill="1" applyBorder="1"/>
    <xf numFmtId="0" fontId="0" fillId="6" borderId="9" xfId="0" applyFill="1" applyBorder="1"/>
    <xf numFmtId="43" fontId="0" fillId="0" borderId="18" xfId="1" applyNumberFormat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0" fillId="0" borderId="15" xfId="0" applyBorder="1" applyAlignment="1">
      <alignment horizontal="right"/>
    </xf>
    <xf numFmtId="0" fontId="10" fillId="10" borderId="12" xfId="0" applyFont="1" applyFill="1" applyBorder="1"/>
    <xf numFmtId="0" fontId="10" fillId="8" borderId="10" xfId="0" applyFont="1" applyFill="1" applyBorder="1"/>
    <xf numFmtId="0" fontId="12" fillId="14" borderId="10" xfId="0" applyFont="1" applyFill="1" applyBorder="1"/>
    <xf numFmtId="43" fontId="10" fillId="10" borderId="41" xfId="1" applyFont="1" applyFill="1" applyBorder="1" applyAlignment="1">
      <alignment horizontal="right"/>
    </xf>
    <xf numFmtId="43" fontId="10" fillId="10" borderId="42" xfId="1" applyFont="1" applyFill="1" applyBorder="1" applyAlignment="1">
      <alignment horizontal="right"/>
    </xf>
    <xf numFmtId="43" fontId="10" fillId="10" borderId="43" xfId="1" applyFont="1" applyFill="1" applyBorder="1" applyAlignment="1">
      <alignment horizontal="right"/>
    </xf>
    <xf numFmtId="43" fontId="10" fillId="10" borderId="44" xfId="1" applyFont="1" applyFill="1" applyBorder="1" applyAlignment="1">
      <alignment horizontal="right"/>
    </xf>
    <xf numFmtId="43" fontId="1" fillId="0" borderId="38" xfId="1" applyFont="1" applyBorder="1" applyAlignment="1">
      <alignment horizontal="right"/>
    </xf>
    <xf numFmtId="43" fontId="1" fillId="0" borderId="37" xfId="0" applyNumberFormat="1" applyFont="1" applyBorder="1" applyAlignment="1">
      <alignment horizontal="center"/>
    </xf>
    <xf numFmtId="43" fontId="0" fillId="0" borderId="38" xfId="1" applyFont="1" applyBorder="1" applyAlignment="1">
      <alignment horizontal="right"/>
    </xf>
    <xf numFmtId="43" fontId="0" fillId="0" borderId="37" xfId="0" applyNumberFormat="1" applyBorder="1" applyAlignment="1">
      <alignment horizontal="center"/>
    </xf>
    <xf numFmtId="43" fontId="10" fillId="10" borderId="45" xfId="1" applyFont="1" applyFill="1" applyBorder="1" applyAlignment="1">
      <alignment horizontal="right"/>
    </xf>
    <xf numFmtId="43" fontId="10" fillId="10" borderId="40" xfId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43" fontId="1" fillId="0" borderId="10" xfId="1" applyFont="1" applyBorder="1" applyAlignment="1">
      <alignment horizontal="right"/>
    </xf>
    <xf numFmtId="0" fontId="0" fillId="0" borderId="58" xfId="0" applyBorder="1" applyAlignment="1">
      <alignment horizontal="center"/>
    </xf>
    <xf numFmtId="0" fontId="0" fillId="0" borderId="58" xfId="0" applyBorder="1"/>
    <xf numFmtId="43" fontId="10" fillId="10" borderId="12" xfId="1" applyFont="1" applyFill="1" applyBorder="1" applyAlignment="1">
      <alignment horizontal="right"/>
    </xf>
    <xf numFmtId="43" fontId="3" fillId="0" borderId="10" xfId="1" applyFont="1" applyBorder="1" applyAlignment="1">
      <alignment horizontal="right"/>
    </xf>
    <xf numFmtId="43" fontId="1" fillId="0" borderId="37" xfId="1" applyFont="1" applyBorder="1" applyAlignment="1">
      <alignment horizontal="right"/>
    </xf>
    <xf numFmtId="43" fontId="3" fillId="0" borderId="37" xfId="1" applyFont="1" applyBorder="1" applyAlignment="1">
      <alignment horizontal="right"/>
    </xf>
    <xf numFmtId="43" fontId="0" fillId="0" borderId="37" xfId="1" applyFont="1" applyBorder="1" applyAlignment="1">
      <alignment horizontal="right"/>
    </xf>
    <xf numFmtId="43" fontId="10" fillId="10" borderId="60" xfId="1" applyFont="1" applyFill="1" applyBorder="1" applyAlignment="1">
      <alignment horizontal="right"/>
    </xf>
    <xf numFmtId="43" fontId="10" fillId="10" borderId="7" xfId="1" applyFont="1" applyFill="1" applyBorder="1" applyAlignment="1">
      <alignment horizontal="right"/>
    </xf>
    <xf numFmtId="43" fontId="10" fillId="10" borderId="4" xfId="1" applyFont="1" applyFill="1" applyBorder="1" applyAlignment="1">
      <alignment horizontal="right"/>
    </xf>
    <xf numFmtId="43" fontId="10" fillId="10" borderId="61" xfId="1" applyFont="1" applyFill="1" applyBorder="1" applyAlignment="1">
      <alignment horizontal="right"/>
    </xf>
    <xf numFmtId="43" fontId="0" fillId="0" borderId="45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5" xfId="0" applyNumberFormat="1" applyBorder="1" applyAlignment="1">
      <alignment horizontal="center"/>
    </xf>
    <xf numFmtId="43" fontId="0" fillId="0" borderId="40" xfId="0" applyNumberFormat="1" applyBorder="1" applyAlignment="1">
      <alignment horizontal="center"/>
    </xf>
    <xf numFmtId="43" fontId="3" fillId="0" borderId="5" xfId="1" applyFont="1" applyBorder="1" applyAlignment="1">
      <alignment horizontal="right"/>
    </xf>
    <xf numFmtId="43" fontId="3" fillId="0" borderId="40" xfId="1" applyFont="1" applyBorder="1" applyAlignment="1">
      <alignment horizontal="right"/>
    </xf>
    <xf numFmtId="43" fontId="4" fillId="14" borderId="52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0" fillId="0" borderId="31" xfId="0" applyBorder="1" applyAlignment="1"/>
    <xf numFmtId="0" fontId="4" fillId="0" borderId="16" xfId="0" applyFont="1" applyBorder="1" applyAlignment="1">
      <alignment horizontal="center"/>
    </xf>
    <xf numFmtId="0" fontId="1" fillId="9" borderId="50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0" xfId="0" applyFill="1" applyAlignment="1">
      <alignment horizontal="center"/>
    </xf>
    <xf numFmtId="0" fontId="4" fillId="11" borderId="52" xfId="0" applyFont="1" applyFill="1" applyBorder="1" applyAlignment="1">
      <alignment horizontal="center"/>
    </xf>
    <xf numFmtId="0" fontId="0" fillId="11" borderId="53" xfId="0" applyFill="1" applyBorder="1" applyAlignment="1"/>
    <xf numFmtId="0" fontId="0" fillId="11" borderId="59" xfId="0" applyFill="1" applyBorder="1" applyAlignment="1"/>
    <xf numFmtId="0" fontId="1" fillId="9" borderId="62" xfId="0" applyFont="1" applyFill="1" applyBorder="1" applyAlignment="1">
      <alignment horizontal="center" vertical="center" wrapText="1" shrinkToFit="1"/>
    </xf>
    <xf numFmtId="0" fontId="1" fillId="9" borderId="63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 wrapText="1" shrinkToFit="1"/>
    </xf>
    <xf numFmtId="0" fontId="1" fillId="7" borderId="6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 wrapText="1" shrinkToFit="1"/>
    </xf>
    <xf numFmtId="0" fontId="1" fillId="5" borderId="63" xfId="0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11" borderId="54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EBA1-A4BA-4255-903D-039E1E108B44}">
  <dimension ref="A1"/>
  <sheetViews>
    <sheetView workbookViewId="0">
      <selection activeCell="B20" sqref="B2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8" sqref="A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D18" sqref="D1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E19" sqref="E1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D9" sqref="D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18" sqref="B1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18"/>
  <sheetViews>
    <sheetView workbookViewId="0">
      <selection activeCell="A18" sqref="A18"/>
    </sheetView>
  </sheetViews>
  <sheetFormatPr baseColWidth="10" defaultRowHeight="14.5" x14ac:dyDescent="0.35"/>
  <cols>
    <col min="1" max="1" width="23.08984375" customWidth="1"/>
  </cols>
  <sheetData>
    <row r="7" spans="1:1" x14ac:dyDescent="0.35">
      <c r="A7" t="s">
        <v>90</v>
      </c>
    </row>
    <row r="18" spans="12:12" x14ac:dyDescent="0.35">
      <c r="L18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="74" zoomScaleNormal="124" workbookViewId="0">
      <selection activeCell="D24" sqref="D24"/>
    </sheetView>
  </sheetViews>
  <sheetFormatPr baseColWidth="10" defaultRowHeight="14.5" x14ac:dyDescent="0.35"/>
  <cols>
    <col min="1" max="1" width="20.7265625" bestFit="1" customWidth="1"/>
    <col min="2" max="2" width="36.7265625" customWidth="1"/>
    <col min="3" max="3" width="24.1796875" bestFit="1" customWidth="1"/>
    <col min="4" max="4" width="27" customWidth="1"/>
    <col min="5" max="5" width="16.08984375" bestFit="1" customWidth="1"/>
    <col min="6" max="6" width="24.1796875" bestFit="1" customWidth="1"/>
    <col min="7" max="7" width="21.7265625" bestFit="1" customWidth="1"/>
  </cols>
  <sheetData>
    <row r="1" spans="1:7" s="12" customFormat="1" ht="29" x14ac:dyDescent="0.35">
      <c r="A1" s="66" t="s">
        <v>53</v>
      </c>
      <c r="B1" s="66" t="s">
        <v>54</v>
      </c>
      <c r="C1" s="66" t="s">
        <v>56</v>
      </c>
      <c r="D1" s="66" t="s">
        <v>86</v>
      </c>
      <c r="E1" s="66" t="s">
        <v>55</v>
      </c>
      <c r="F1" s="66" t="s">
        <v>85</v>
      </c>
      <c r="G1" s="67" t="s">
        <v>49</v>
      </c>
    </row>
    <row r="2" spans="1:7" x14ac:dyDescent="0.35">
      <c r="A2" s="129" t="s">
        <v>57</v>
      </c>
      <c r="B2" s="13"/>
      <c r="C2" s="13"/>
      <c r="D2" s="13"/>
      <c r="E2" s="13"/>
      <c r="F2" s="13"/>
      <c r="G2" s="13"/>
    </row>
    <row r="3" spans="1:7" x14ac:dyDescent="0.35">
      <c r="A3" s="130"/>
      <c r="B3" s="13"/>
      <c r="C3" s="13"/>
      <c r="D3" s="13"/>
      <c r="E3" s="13"/>
      <c r="F3" s="13"/>
      <c r="G3" s="13"/>
    </row>
    <row r="4" spans="1:7" x14ac:dyDescent="0.35">
      <c r="A4" s="130"/>
      <c r="B4" s="13"/>
      <c r="C4" s="13"/>
      <c r="D4" s="13"/>
      <c r="E4" s="13"/>
      <c r="F4" s="13"/>
      <c r="G4" s="13"/>
    </row>
    <row r="5" spans="1:7" x14ac:dyDescent="0.35">
      <c r="A5" s="130"/>
      <c r="B5" s="13"/>
      <c r="C5" s="13"/>
      <c r="D5" s="13"/>
      <c r="E5" s="13"/>
      <c r="F5" s="13"/>
      <c r="G5" s="13"/>
    </row>
    <row r="6" spans="1:7" x14ac:dyDescent="0.35">
      <c r="A6" s="131"/>
      <c r="B6" s="132" t="s">
        <v>87</v>
      </c>
      <c r="C6" s="133"/>
      <c r="D6" s="134"/>
      <c r="E6" s="68"/>
      <c r="F6" s="68"/>
      <c r="G6" s="68"/>
    </row>
    <row r="7" spans="1:7" x14ac:dyDescent="0.35">
      <c r="A7" s="128" t="s">
        <v>20</v>
      </c>
      <c r="B7" s="13"/>
      <c r="C7" s="13"/>
      <c r="D7" s="13"/>
      <c r="E7" s="13"/>
      <c r="F7" s="13"/>
      <c r="G7" s="13"/>
    </row>
    <row r="8" spans="1:7" x14ac:dyDescent="0.35">
      <c r="A8" s="128"/>
      <c r="B8" s="13"/>
      <c r="C8" s="13"/>
      <c r="D8" s="13"/>
      <c r="E8" s="13"/>
      <c r="F8" s="13"/>
      <c r="G8" s="13"/>
    </row>
    <row r="9" spans="1:7" x14ac:dyDescent="0.35">
      <c r="A9" s="128"/>
      <c r="B9" s="13"/>
      <c r="C9" s="13"/>
      <c r="D9" s="13"/>
      <c r="E9" s="13"/>
      <c r="F9" s="13"/>
      <c r="G9" s="13"/>
    </row>
    <row r="10" spans="1:7" x14ac:dyDescent="0.35">
      <c r="A10" s="128"/>
      <c r="B10" s="132" t="s">
        <v>89</v>
      </c>
      <c r="C10" s="133"/>
      <c r="D10" s="134"/>
      <c r="E10" s="68"/>
      <c r="F10" s="68"/>
      <c r="G10" s="68"/>
    </row>
    <row r="11" spans="1:7" x14ac:dyDescent="0.35">
      <c r="A11" s="128" t="s">
        <v>19</v>
      </c>
      <c r="B11" s="13"/>
      <c r="C11" s="13"/>
      <c r="D11" s="13"/>
      <c r="E11" s="13"/>
      <c r="F11" s="13"/>
      <c r="G11" s="13"/>
    </row>
    <row r="12" spans="1:7" x14ac:dyDescent="0.35">
      <c r="A12" s="128"/>
      <c r="B12" s="13"/>
      <c r="C12" s="13"/>
      <c r="D12" s="13"/>
      <c r="E12" s="13"/>
      <c r="F12" s="13"/>
      <c r="G12" s="13"/>
    </row>
    <row r="13" spans="1:7" x14ac:dyDescent="0.35">
      <c r="A13" s="128"/>
      <c r="B13" s="13"/>
      <c r="C13" s="13"/>
      <c r="D13" s="13"/>
      <c r="E13" s="13"/>
      <c r="F13" s="13"/>
      <c r="G13" s="13"/>
    </row>
    <row r="14" spans="1:7" x14ac:dyDescent="0.35">
      <c r="A14" s="128"/>
      <c r="B14" s="132" t="s">
        <v>88</v>
      </c>
      <c r="C14" s="133"/>
      <c r="D14" s="134"/>
      <c r="E14" s="68"/>
      <c r="F14" s="68"/>
      <c r="G14" s="68"/>
    </row>
  </sheetData>
  <mergeCells count="6">
    <mergeCell ref="A11:A14"/>
    <mergeCell ref="A7:A10"/>
    <mergeCell ref="A2:A6"/>
    <mergeCell ref="B6:D6"/>
    <mergeCell ref="B14:D14"/>
    <mergeCell ref="B10:D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9" sqref="H19"/>
    </sheetView>
  </sheetViews>
  <sheetFormatPr baseColWidth="10"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"/>
  <sheetViews>
    <sheetView topLeftCell="C1" zoomScale="93" zoomScaleNormal="93" workbookViewId="0">
      <selection activeCell="K1" sqref="K1"/>
    </sheetView>
  </sheetViews>
  <sheetFormatPr baseColWidth="10" defaultRowHeight="14.5" x14ac:dyDescent="0.35"/>
  <cols>
    <col min="1" max="1" width="23.453125" customWidth="1"/>
    <col min="2" max="2" width="36.26953125" customWidth="1"/>
    <col min="3" max="3" width="12.7265625" customWidth="1"/>
    <col min="4" max="4" width="7.81640625" customWidth="1"/>
    <col min="5" max="5" width="18.08984375" bestFit="1" customWidth="1"/>
    <col min="6" max="6" width="20.54296875" bestFit="1" customWidth="1"/>
    <col min="7" max="7" width="26.453125" bestFit="1" customWidth="1"/>
    <col min="9" max="9" width="22.7265625" bestFit="1" customWidth="1"/>
    <col min="10" max="10" width="16.81640625" customWidth="1"/>
  </cols>
  <sheetData>
    <row r="1" spans="1:10" ht="21" x14ac:dyDescent="0.5">
      <c r="A1" s="135" t="s">
        <v>52</v>
      </c>
      <c r="B1" s="135"/>
      <c r="C1" s="135"/>
      <c r="D1" s="135"/>
      <c r="E1" s="135"/>
      <c r="F1" s="135"/>
      <c r="G1" s="135"/>
      <c r="H1" s="135"/>
      <c r="I1" s="135"/>
    </row>
    <row r="3" spans="1:10" x14ac:dyDescent="0.35">
      <c r="A3" s="11" t="s">
        <v>29</v>
      </c>
      <c r="B3" s="11"/>
    </row>
    <row r="4" spans="1:10" ht="43.5" x14ac:dyDescent="0.35">
      <c r="A4" s="6" t="s">
        <v>28</v>
      </c>
      <c r="B4" s="6" t="s">
        <v>1</v>
      </c>
      <c r="C4" s="6" t="s">
        <v>32</v>
      </c>
      <c r="D4" s="6" t="s">
        <v>2</v>
      </c>
      <c r="E4" s="6" t="s">
        <v>3</v>
      </c>
      <c r="F4" s="6" t="s">
        <v>4</v>
      </c>
      <c r="G4" s="6" t="s">
        <v>30</v>
      </c>
      <c r="H4" s="6" t="s">
        <v>31</v>
      </c>
      <c r="I4" s="6" t="s">
        <v>5</v>
      </c>
      <c r="J4" s="21" t="s">
        <v>61</v>
      </c>
    </row>
    <row r="5" spans="1:10" x14ac:dyDescent="0.35">
      <c r="A5" s="128" t="s">
        <v>18</v>
      </c>
      <c r="B5" s="139" t="s">
        <v>9</v>
      </c>
      <c r="C5" s="140"/>
      <c r="D5" s="140"/>
      <c r="E5" s="140"/>
      <c r="F5" s="140"/>
      <c r="G5" s="140"/>
      <c r="H5" s="141"/>
      <c r="I5" s="8">
        <f>+I6+I7+I8</f>
        <v>0</v>
      </c>
    </row>
    <row r="6" spans="1:10" x14ac:dyDescent="0.35">
      <c r="A6" s="128"/>
      <c r="B6" s="1" t="s">
        <v>10</v>
      </c>
      <c r="C6" s="3"/>
      <c r="D6" s="3"/>
      <c r="E6" s="3"/>
      <c r="F6" s="3"/>
      <c r="G6" s="3"/>
      <c r="H6" s="3"/>
      <c r="I6" s="1"/>
    </row>
    <row r="7" spans="1:10" x14ac:dyDescent="0.35">
      <c r="A7" s="128"/>
      <c r="B7" s="1" t="s">
        <v>11</v>
      </c>
      <c r="C7" s="3"/>
      <c r="D7" s="3"/>
      <c r="E7" s="3"/>
      <c r="F7" s="3"/>
      <c r="G7" s="3"/>
      <c r="H7" s="3"/>
      <c r="I7" s="1"/>
    </row>
    <row r="8" spans="1:10" x14ac:dyDescent="0.35">
      <c r="A8" s="128"/>
      <c r="B8" s="1" t="s">
        <v>12</v>
      </c>
      <c r="C8" s="3"/>
      <c r="D8" s="3"/>
      <c r="E8" s="3"/>
      <c r="F8" s="3"/>
      <c r="G8" s="3"/>
      <c r="H8" s="3"/>
      <c r="I8" s="1"/>
    </row>
    <row r="9" spans="1:10" x14ac:dyDescent="0.35">
      <c r="A9" s="128"/>
      <c r="B9" s="136" t="s">
        <v>14</v>
      </c>
      <c r="C9" s="137"/>
      <c r="D9" s="137"/>
      <c r="E9" s="137"/>
      <c r="F9" s="137"/>
      <c r="G9" s="137"/>
      <c r="H9" s="138"/>
      <c r="I9" s="8">
        <f>+I10+I11+I12+I13</f>
        <v>0</v>
      </c>
    </row>
    <row r="10" spans="1:10" x14ac:dyDescent="0.35">
      <c r="A10" s="128"/>
      <c r="B10" s="1" t="s">
        <v>6</v>
      </c>
      <c r="C10" s="3"/>
      <c r="D10" s="3"/>
      <c r="E10" s="3"/>
      <c r="F10" s="3"/>
      <c r="G10" s="3"/>
      <c r="H10" s="3"/>
      <c r="I10" s="1"/>
    </row>
    <row r="11" spans="1:10" x14ac:dyDescent="0.35">
      <c r="A11" s="128"/>
      <c r="B11" s="1" t="s">
        <v>7</v>
      </c>
      <c r="C11" s="3"/>
      <c r="D11" s="3"/>
      <c r="E11" s="3"/>
      <c r="F11" s="3"/>
      <c r="G11" s="3"/>
      <c r="H11" s="3"/>
      <c r="I11" s="1"/>
    </row>
    <row r="12" spans="1:10" x14ac:dyDescent="0.35">
      <c r="A12" s="128"/>
      <c r="B12" s="1" t="s">
        <v>8</v>
      </c>
      <c r="C12" s="3"/>
      <c r="D12" s="3"/>
      <c r="E12" s="3"/>
      <c r="F12" s="3"/>
      <c r="G12" s="3"/>
      <c r="H12" s="3"/>
      <c r="I12" s="1"/>
    </row>
    <row r="13" spans="1:10" x14ac:dyDescent="0.35">
      <c r="A13" s="128"/>
      <c r="B13" s="1" t="s">
        <v>17</v>
      </c>
      <c r="C13" s="3"/>
      <c r="D13" s="3"/>
      <c r="E13" s="3"/>
      <c r="F13" s="3"/>
      <c r="G13" s="3"/>
      <c r="H13" s="3"/>
      <c r="I13" s="1"/>
    </row>
    <row r="14" spans="1:10" x14ac:dyDescent="0.35">
      <c r="A14" s="128"/>
      <c r="B14" s="136" t="s">
        <v>13</v>
      </c>
      <c r="C14" s="137"/>
      <c r="D14" s="137"/>
      <c r="E14" s="137"/>
      <c r="F14" s="137"/>
      <c r="G14" s="137"/>
      <c r="H14" s="138"/>
      <c r="I14" s="8">
        <f>+I15+I16</f>
        <v>0</v>
      </c>
    </row>
    <row r="15" spans="1:10" x14ac:dyDescent="0.35">
      <c r="A15" s="128"/>
      <c r="B15" s="1" t="s">
        <v>15</v>
      </c>
      <c r="C15" s="3"/>
      <c r="D15" s="3"/>
      <c r="E15" s="3"/>
      <c r="F15" s="3"/>
      <c r="G15" s="3"/>
      <c r="H15" s="3"/>
      <c r="I15" s="1"/>
    </row>
    <row r="16" spans="1:10" x14ac:dyDescent="0.35">
      <c r="A16" s="128"/>
      <c r="B16" s="5" t="s">
        <v>16</v>
      </c>
      <c r="C16" s="4"/>
      <c r="D16" s="4"/>
      <c r="E16" s="4"/>
      <c r="F16" s="4"/>
      <c r="G16" s="4"/>
      <c r="H16" s="4"/>
      <c r="I16" s="5"/>
    </row>
    <row r="17" spans="1:9" x14ac:dyDescent="0.35">
      <c r="A17" s="128"/>
      <c r="B17" s="142" t="s">
        <v>25</v>
      </c>
      <c r="C17" s="143"/>
      <c r="D17" s="143"/>
      <c r="E17" s="143"/>
      <c r="F17" s="143"/>
      <c r="G17" s="143"/>
      <c r="H17" s="143"/>
      <c r="I17" s="10">
        <f>+I5+I9+I14</f>
        <v>0</v>
      </c>
    </row>
    <row r="18" spans="1:9" x14ac:dyDescent="0.35">
      <c r="A18" s="128" t="s">
        <v>20</v>
      </c>
      <c r="B18" s="139" t="s">
        <v>9</v>
      </c>
      <c r="C18" s="140"/>
      <c r="D18" s="140"/>
      <c r="E18" s="140"/>
      <c r="F18" s="140"/>
      <c r="G18" s="140"/>
      <c r="H18" s="141"/>
      <c r="I18" s="9"/>
    </row>
    <row r="19" spans="1:9" x14ac:dyDescent="0.35">
      <c r="A19" s="128"/>
      <c r="B19" s="3" t="s">
        <v>10</v>
      </c>
      <c r="C19" s="3"/>
      <c r="D19" s="3"/>
      <c r="E19" s="3"/>
      <c r="F19" s="3"/>
      <c r="G19" s="3"/>
      <c r="H19" s="3"/>
      <c r="I19" s="3"/>
    </row>
    <row r="20" spans="1:9" x14ac:dyDescent="0.35">
      <c r="A20" s="128"/>
      <c r="B20" s="3" t="s">
        <v>11</v>
      </c>
      <c r="C20" s="3"/>
      <c r="D20" s="3"/>
      <c r="E20" s="3"/>
      <c r="F20" s="3"/>
      <c r="G20" s="3"/>
      <c r="H20" s="3"/>
      <c r="I20" s="3"/>
    </row>
    <row r="21" spans="1:9" x14ac:dyDescent="0.35">
      <c r="A21" s="128"/>
      <c r="B21" s="3" t="s">
        <v>12</v>
      </c>
      <c r="C21" s="3"/>
      <c r="D21" s="3"/>
      <c r="E21" s="3"/>
      <c r="F21" s="3"/>
      <c r="G21" s="3"/>
      <c r="H21" s="3"/>
      <c r="I21" s="3"/>
    </row>
    <row r="22" spans="1:9" x14ac:dyDescent="0.35">
      <c r="A22" s="128"/>
      <c r="B22" s="136" t="s">
        <v>21</v>
      </c>
      <c r="C22" s="137"/>
      <c r="D22" s="137"/>
      <c r="E22" s="137"/>
      <c r="F22" s="137"/>
      <c r="G22" s="137"/>
      <c r="H22" s="138"/>
      <c r="I22" s="7"/>
    </row>
    <row r="23" spans="1:9" x14ac:dyDescent="0.35">
      <c r="A23" s="128"/>
      <c r="B23" s="3" t="s">
        <v>22</v>
      </c>
      <c r="C23" s="3"/>
      <c r="D23" s="3"/>
      <c r="E23" s="3"/>
      <c r="F23" s="3"/>
      <c r="G23" s="3"/>
      <c r="H23" s="3"/>
      <c r="I23" s="3"/>
    </row>
    <row r="24" spans="1:9" x14ac:dyDescent="0.35">
      <c r="A24" s="128"/>
      <c r="B24" s="136" t="s">
        <v>13</v>
      </c>
      <c r="C24" s="137"/>
      <c r="D24" s="137"/>
      <c r="E24" s="137"/>
      <c r="F24" s="137"/>
      <c r="G24" s="137"/>
      <c r="H24" s="138"/>
      <c r="I24" s="7"/>
    </row>
    <row r="25" spans="1:9" x14ac:dyDescent="0.35">
      <c r="A25" s="128"/>
      <c r="B25" s="3" t="s">
        <v>15</v>
      </c>
      <c r="C25" s="3"/>
      <c r="D25" s="3"/>
      <c r="E25" s="3"/>
      <c r="F25" s="3"/>
      <c r="G25" s="3"/>
      <c r="H25" s="3"/>
      <c r="I25" s="3"/>
    </row>
    <row r="26" spans="1:9" x14ac:dyDescent="0.35">
      <c r="A26" s="128"/>
      <c r="B26" s="4" t="s">
        <v>16</v>
      </c>
      <c r="C26" s="4"/>
      <c r="D26" s="4"/>
      <c r="E26" s="4"/>
      <c r="F26" s="4"/>
      <c r="G26" s="4"/>
      <c r="H26" s="4"/>
      <c r="I26" s="4"/>
    </row>
    <row r="27" spans="1:9" x14ac:dyDescent="0.35">
      <c r="A27" s="128"/>
      <c r="B27" s="144" t="s">
        <v>23</v>
      </c>
      <c r="C27" s="144"/>
      <c r="D27" s="144"/>
      <c r="E27" s="144"/>
      <c r="F27" s="144"/>
      <c r="G27" s="144"/>
      <c r="H27" s="144"/>
      <c r="I27" s="10"/>
    </row>
    <row r="28" spans="1:9" x14ac:dyDescent="0.35">
      <c r="A28" s="128" t="s">
        <v>19</v>
      </c>
      <c r="B28" s="139" t="s">
        <v>9</v>
      </c>
      <c r="C28" s="140"/>
      <c r="D28" s="140"/>
      <c r="E28" s="140"/>
      <c r="F28" s="140"/>
      <c r="G28" s="140"/>
      <c r="H28" s="141"/>
      <c r="I28" s="9"/>
    </row>
    <row r="29" spans="1:9" x14ac:dyDescent="0.35">
      <c r="A29" s="128"/>
      <c r="B29" s="1" t="s">
        <v>10</v>
      </c>
      <c r="C29" s="3"/>
      <c r="D29" s="3"/>
      <c r="E29" s="3"/>
      <c r="F29" s="3"/>
      <c r="G29" s="3"/>
      <c r="H29" s="1"/>
      <c r="I29" s="3"/>
    </row>
    <row r="30" spans="1:9" x14ac:dyDescent="0.35">
      <c r="A30" s="128"/>
      <c r="B30" s="1" t="s">
        <v>11</v>
      </c>
      <c r="C30" s="3"/>
      <c r="D30" s="3"/>
      <c r="E30" s="3"/>
      <c r="F30" s="3"/>
      <c r="G30" s="3"/>
      <c r="H30" s="1"/>
      <c r="I30" s="3"/>
    </row>
    <row r="31" spans="1:9" x14ac:dyDescent="0.35">
      <c r="A31" s="128"/>
      <c r="B31" s="1" t="s">
        <v>12</v>
      </c>
      <c r="C31" s="3"/>
      <c r="D31" s="3"/>
      <c r="E31" s="3"/>
      <c r="F31" s="3"/>
      <c r="G31" s="3"/>
      <c r="H31" s="1"/>
      <c r="I31" s="3"/>
    </row>
    <row r="32" spans="1:9" x14ac:dyDescent="0.35">
      <c r="A32" s="128"/>
      <c r="B32" s="136" t="s">
        <v>13</v>
      </c>
      <c r="C32" s="137"/>
      <c r="D32" s="137"/>
      <c r="E32" s="137"/>
      <c r="F32" s="137"/>
      <c r="G32" s="137"/>
      <c r="H32" s="138"/>
      <c r="I32" s="7"/>
    </row>
    <row r="33" spans="1:9" x14ac:dyDescent="0.35">
      <c r="A33" s="128"/>
      <c r="B33" s="1" t="s">
        <v>15</v>
      </c>
      <c r="C33" s="3"/>
      <c r="D33" s="3"/>
      <c r="E33" s="3"/>
      <c r="F33" s="3"/>
      <c r="G33" s="3"/>
      <c r="H33" s="1"/>
      <c r="I33" s="3"/>
    </row>
    <row r="34" spans="1:9" x14ac:dyDescent="0.35">
      <c r="A34" s="128"/>
      <c r="B34" s="2" t="s">
        <v>16</v>
      </c>
      <c r="C34" s="3"/>
      <c r="D34" s="3"/>
      <c r="E34" s="3"/>
      <c r="F34" s="3"/>
      <c r="G34" s="3"/>
      <c r="H34" s="1"/>
      <c r="I34" s="3"/>
    </row>
    <row r="35" spans="1:9" x14ac:dyDescent="0.35">
      <c r="A35" s="128"/>
      <c r="B35" s="144" t="s">
        <v>24</v>
      </c>
      <c r="C35" s="144"/>
      <c r="D35" s="144"/>
      <c r="E35" s="144"/>
      <c r="F35" s="144"/>
      <c r="G35" s="144"/>
      <c r="H35" s="144"/>
      <c r="I35" s="10"/>
    </row>
    <row r="36" spans="1:9" x14ac:dyDescent="0.35">
      <c r="A36" s="11" t="s">
        <v>26</v>
      </c>
      <c r="B36" s="11" t="s">
        <v>27</v>
      </c>
      <c r="C36" s="11"/>
      <c r="D36" s="11"/>
      <c r="E36" s="11"/>
    </row>
  </sheetData>
  <mergeCells count="15">
    <mergeCell ref="A1:I1"/>
    <mergeCell ref="B22:H22"/>
    <mergeCell ref="B24:H24"/>
    <mergeCell ref="B28:H28"/>
    <mergeCell ref="B32:H32"/>
    <mergeCell ref="B5:H5"/>
    <mergeCell ref="B9:H9"/>
    <mergeCell ref="B14:H14"/>
    <mergeCell ref="A28:A35"/>
    <mergeCell ref="A18:A27"/>
    <mergeCell ref="A5:A17"/>
    <mergeCell ref="B18:H18"/>
    <mergeCell ref="B17:H17"/>
    <mergeCell ref="B27:H27"/>
    <mergeCell ref="B35:H35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A14" sqref="A14"/>
    </sheetView>
  </sheetViews>
  <sheetFormatPr baseColWidth="10" defaultRowHeight="14.5" x14ac:dyDescent="0.35"/>
  <cols>
    <col min="1" max="1" width="18.26953125" customWidth="1"/>
    <col min="2" max="2" width="23.26953125" style="64" customWidth="1"/>
    <col min="3" max="5" width="22.08984375" style="64" bestFit="1" customWidth="1"/>
    <col min="6" max="6" width="24.7265625" style="14" customWidth="1"/>
    <col min="7" max="7" width="21.7265625" style="12" bestFit="1" customWidth="1"/>
    <col min="8" max="9" width="22.08984375" bestFit="1" customWidth="1"/>
    <col min="10" max="10" width="22.08984375" customWidth="1"/>
    <col min="11" max="11" width="22.08984375" bestFit="1" customWidth="1"/>
  </cols>
  <sheetData>
    <row r="1" spans="1:11" ht="21" x14ac:dyDescent="0.5">
      <c r="A1" s="135" t="s">
        <v>106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x14ac:dyDescent="0.35">
      <c r="B2" s="148" t="s">
        <v>58</v>
      </c>
      <c r="C2" s="148"/>
      <c r="D2" s="149" t="s">
        <v>91</v>
      </c>
      <c r="E2" s="150"/>
      <c r="F2" s="146" t="s">
        <v>92</v>
      </c>
      <c r="G2" s="146"/>
      <c r="H2" s="145">
        <v>2021</v>
      </c>
      <c r="I2" s="145"/>
      <c r="J2" s="146">
        <v>2022</v>
      </c>
      <c r="K2" s="146"/>
    </row>
    <row r="3" spans="1:11" s="12" customFormat="1" ht="42.5" customHeight="1" x14ac:dyDescent="0.35">
      <c r="A3" s="6" t="s">
        <v>33</v>
      </c>
      <c r="B3" s="70" t="s">
        <v>34</v>
      </c>
      <c r="C3" s="70" t="s">
        <v>98</v>
      </c>
      <c r="D3" s="70" t="s">
        <v>34</v>
      </c>
      <c r="E3" s="70" t="s">
        <v>99</v>
      </c>
      <c r="F3" s="74" t="s">
        <v>100</v>
      </c>
      <c r="G3" s="65" t="s">
        <v>101</v>
      </c>
      <c r="H3" s="65" t="s">
        <v>34</v>
      </c>
      <c r="I3" s="65" t="s">
        <v>101</v>
      </c>
      <c r="J3" s="65" t="s">
        <v>34</v>
      </c>
      <c r="K3" s="65" t="s">
        <v>101</v>
      </c>
    </row>
    <row r="4" spans="1:11" x14ac:dyDescent="0.35">
      <c r="A4" s="13" t="s">
        <v>93</v>
      </c>
      <c r="B4" s="73">
        <v>1000</v>
      </c>
      <c r="C4" s="73">
        <f>+B4*12</f>
        <v>12000</v>
      </c>
      <c r="D4" s="73">
        <f t="shared" ref="D4:K4" si="0">+B4*1.05</f>
        <v>1050</v>
      </c>
      <c r="E4" s="73">
        <f t="shared" si="0"/>
        <v>12600</v>
      </c>
      <c r="F4" s="81">
        <f t="shared" si="0"/>
        <v>1102.5</v>
      </c>
      <c r="G4" s="72">
        <f t="shared" si="0"/>
        <v>13230</v>
      </c>
      <c r="H4" s="72">
        <f t="shared" si="0"/>
        <v>1157.625</v>
      </c>
      <c r="I4" s="72">
        <f t="shared" si="0"/>
        <v>13891.5</v>
      </c>
      <c r="J4" s="72">
        <f t="shared" si="0"/>
        <v>1215.5062500000001</v>
      </c>
      <c r="K4" s="72">
        <f t="shared" si="0"/>
        <v>14586.075000000001</v>
      </c>
    </row>
    <row r="5" spans="1:11" x14ac:dyDescent="0.35">
      <c r="A5" s="13" t="s">
        <v>94</v>
      </c>
      <c r="B5" s="71"/>
      <c r="C5" s="71"/>
      <c r="D5" s="71"/>
      <c r="E5" s="71"/>
      <c r="F5" s="15"/>
      <c r="G5" s="69"/>
      <c r="H5" s="13"/>
      <c r="I5" s="13"/>
      <c r="J5" s="13"/>
      <c r="K5" s="13"/>
    </row>
    <row r="6" spans="1:11" x14ac:dyDescent="0.35">
      <c r="A6" s="13" t="s">
        <v>95</v>
      </c>
      <c r="B6" s="71"/>
      <c r="C6" s="71"/>
      <c r="D6" s="71"/>
      <c r="E6" s="71"/>
      <c r="F6" s="15"/>
      <c r="G6" s="69"/>
      <c r="H6" s="13"/>
      <c r="I6" s="13"/>
      <c r="J6" s="13"/>
      <c r="K6" s="13"/>
    </row>
    <row r="7" spans="1:11" x14ac:dyDescent="0.35">
      <c r="A7" s="13" t="s">
        <v>96</v>
      </c>
      <c r="B7" s="71"/>
      <c r="C7" s="71"/>
      <c r="D7" s="71"/>
      <c r="E7" s="71"/>
      <c r="F7" s="15"/>
      <c r="G7" s="69"/>
      <c r="H7" s="13"/>
      <c r="I7" s="13"/>
      <c r="J7" s="13"/>
      <c r="K7" s="13"/>
    </row>
    <row r="8" spans="1:11" x14ac:dyDescent="0.35">
      <c r="A8" s="13" t="s">
        <v>97</v>
      </c>
      <c r="B8" s="71"/>
      <c r="C8" s="71"/>
      <c r="D8" s="71"/>
      <c r="E8" s="71"/>
      <c r="F8" s="15"/>
      <c r="G8" s="69"/>
      <c r="H8" s="13"/>
      <c r="I8" s="13"/>
      <c r="J8" s="13"/>
      <c r="K8" s="13"/>
    </row>
    <row r="12" spans="1:11" x14ac:dyDescent="0.35">
      <c r="B12" s="147" t="s">
        <v>105</v>
      </c>
      <c r="C12" s="147"/>
      <c r="D12" s="147"/>
      <c r="E12" s="147"/>
    </row>
    <row r="13" spans="1:11" x14ac:dyDescent="0.35">
      <c r="B13" s="147"/>
      <c r="C13" s="147"/>
      <c r="D13" s="147"/>
      <c r="E13" s="147"/>
    </row>
    <row r="14" spans="1:11" x14ac:dyDescent="0.35">
      <c r="B14" s="147"/>
      <c r="C14" s="147"/>
      <c r="D14" s="147"/>
      <c r="E14" s="147"/>
    </row>
  </sheetData>
  <mergeCells count="7">
    <mergeCell ref="H2:I2"/>
    <mergeCell ref="J2:K2"/>
    <mergeCell ref="A1:K1"/>
    <mergeCell ref="B12:E14"/>
    <mergeCell ref="B2:C2"/>
    <mergeCell ref="D2:E2"/>
    <mergeCell ref="F2:G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R64"/>
  <sheetViews>
    <sheetView tabSelected="1" zoomScale="61" workbookViewId="0">
      <selection activeCell="A2" sqref="A2:C2"/>
    </sheetView>
  </sheetViews>
  <sheetFormatPr baseColWidth="10" defaultRowHeight="14.5" x14ac:dyDescent="0.35"/>
  <cols>
    <col min="1" max="1" width="42.36328125" bestFit="1" customWidth="1"/>
    <col min="2" max="2" width="14.81640625" style="14" bestFit="1" customWidth="1"/>
    <col min="3" max="3" width="16.81640625" bestFit="1" customWidth="1"/>
    <col min="4" max="4" width="15.54296875" customWidth="1"/>
    <col min="5" max="5" width="14.81640625" bestFit="1" customWidth="1"/>
    <col min="6" max="6" width="13.54296875" bestFit="1" customWidth="1"/>
    <col min="7" max="7" width="14.81640625" bestFit="1" customWidth="1"/>
    <col min="8" max="8" width="16.1796875" customWidth="1"/>
    <col min="9" max="9" width="18" customWidth="1"/>
    <col min="10" max="10" width="15.90625" customWidth="1"/>
    <col min="11" max="11" width="16.81640625" bestFit="1" customWidth="1"/>
    <col min="12" max="12" width="13.54296875" bestFit="1" customWidth="1"/>
    <col min="13" max="13" width="16.453125" customWidth="1"/>
    <col min="14" max="14" width="15.26953125" customWidth="1"/>
    <col min="15" max="15" width="15.90625" customWidth="1"/>
    <col min="16" max="16" width="19.81640625" customWidth="1"/>
    <col min="17" max="17" width="22.1796875" customWidth="1"/>
  </cols>
  <sheetData>
    <row r="2" spans="1:11" x14ac:dyDescent="0.35">
      <c r="A2" s="176" t="s">
        <v>102</v>
      </c>
      <c r="B2" s="176"/>
      <c r="C2" s="176"/>
      <c r="D2" s="78">
        <v>3.5000000000000003E-2</v>
      </c>
    </row>
    <row r="4" spans="1:11" ht="19" thickBot="1" x14ac:dyDescent="0.5">
      <c r="A4" s="156" t="s">
        <v>46</v>
      </c>
      <c r="B4" s="156"/>
      <c r="C4" s="156"/>
      <c r="D4" s="156"/>
      <c r="E4" s="156"/>
    </row>
    <row r="5" spans="1:11" ht="19.5" thickTop="1" thickBot="1" x14ac:dyDescent="0.5">
      <c r="A5" s="154" t="s">
        <v>33</v>
      </c>
      <c r="B5" s="165">
        <v>2019</v>
      </c>
      <c r="C5" s="166"/>
      <c r="D5" s="167">
        <v>2020</v>
      </c>
      <c r="E5" s="168"/>
      <c r="F5" s="165">
        <v>2021</v>
      </c>
      <c r="G5" s="166"/>
      <c r="H5" s="165">
        <v>2022</v>
      </c>
      <c r="I5" s="166"/>
      <c r="J5" s="165">
        <v>2023</v>
      </c>
      <c r="K5" s="166"/>
    </row>
    <row r="6" spans="1:11" ht="14.5" customHeight="1" thickTop="1" thickBot="1" x14ac:dyDescent="0.4">
      <c r="A6" s="155"/>
      <c r="B6" s="197" t="s">
        <v>47</v>
      </c>
      <c r="C6" s="198"/>
      <c r="D6" s="197" t="s">
        <v>47</v>
      </c>
      <c r="E6" s="198"/>
      <c r="F6" s="197" t="s">
        <v>47</v>
      </c>
      <c r="G6" s="198"/>
      <c r="H6" s="197" t="s">
        <v>47</v>
      </c>
      <c r="I6" s="198"/>
      <c r="J6" s="197" t="s">
        <v>47</v>
      </c>
      <c r="K6" s="198"/>
    </row>
    <row r="7" spans="1:11" s="12" customFormat="1" ht="15" thickTop="1" x14ac:dyDescent="0.35">
      <c r="A7" s="35"/>
      <c r="B7" s="75" t="s">
        <v>44</v>
      </c>
      <c r="C7" s="76" t="s">
        <v>20</v>
      </c>
      <c r="D7" s="75" t="s">
        <v>44</v>
      </c>
      <c r="E7" s="77" t="s">
        <v>20</v>
      </c>
      <c r="F7" s="75" t="s">
        <v>44</v>
      </c>
      <c r="G7" s="76" t="s">
        <v>20</v>
      </c>
      <c r="H7" s="75" t="s">
        <v>44</v>
      </c>
      <c r="I7" s="77" t="s">
        <v>20</v>
      </c>
      <c r="J7" s="75" t="s">
        <v>44</v>
      </c>
      <c r="K7" s="77" t="s">
        <v>20</v>
      </c>
    </row>
    <row r="8" spans="1:11" x14ac:dyDescent="0.35">
      <c r="A8" s="36" t="s">
        <v>35</v>
      </c>
      <c r="B8" s="23">
        <f>+B9+B10+B11</f>
        <v>81.400000000000006</v>
      </c>
      <c r="C8" s="28"/>
      <c r="D8" s="23">
        <f>+D9+D10+D11</f>
        <v>84.248999999999995</v>
      </c>
      <c r="E8" s="27"/>
      <c r="F8" s="23"/>
      <c r="G8" s="28"/>
      <c r="H8" s="23"/>
      <c r="I8" s="27"/>
      <c r="J8" s="23"/>
      <c r="K8" s="27"/>
    </row>
    <row r="9" spans="1:11" x14ac:dyDescent="0.35">
      <c r="A9" s="37" t="s">
        <v>36</v>
      </c>
      <c r="B9" s="24">
        <v>70</v>
      </c>
      <c r="C9" s="28"/>
      <c r="D9" s="31">
        <f>+B9*1.035</f>
        <v>72.449999999999989</v>
      </c>
      <c r="E9" s="27"/>
      <c r="F9" s="24"/>
      <c r="G9" s="28"/>
      <c r="H9" s="31"/>
      <c r="I9" s="27"/>
      <c r="J9" s="31"/>
      <c r="K9" s="27"/>
    </row>
    <row r="10" spans="1:11" x14ac:dyDescent="0.35">
      <c r="A10" s="37" t="s">
        <v>37</v>
      </c>
      <c r="B10" s="24">
        <v>7.4</v>
      </c>
      <c r="C10" s="28"/>
      <c r="D10" s="85">
        <f>+B10*1.035</f>
        <v>7.6589999999999998</v>
      </c>
      <c r="E10" s="27"/>
      <c r="F10" s="24"/>
      <c r="G10" s="28"/>
      <c r="H10" s="85"/>
      <c r="I10" s="27"/>
      <c r="J10" s="85"/>
      <c r="K10" s="27"/>
    </row>
    <row r="11" spans="1:11" x14ac:dyDescent="0.35">
      <c r="A11" s="37" t="s">
        <v>38</v>
      </c>
      <c r="B11" s="24">
        <v>4</v>
      </c>
      <c r="C11" s="28"/>
      <c r="D11" s="31">
        <f>+B11*1.035</f>
        <v>4.1399999999999997</v>
      </c>
      <c r="E11" s="27"/>
      <c r="F11" s="24"/>
      <c r="G11" s="28"/>
      <c r="H11" s="31"/>
      <c r="I11" s="27"/>
      <c r="J11" s="31"/>
      <c r="K11" s="27"/>
    </row>
    <row r="12" spans="1:11" x14ac:dyDescent="0.35">
      <c r="A12" s="36" t="s">
        <v>39</v>
      </c>
      <c r="B12" s="25">
        <v>2.6</v>
      </c>
      <c r="C12" s="28"/>
      <c r="D12" s="23">
        <f>+B12*1.035</f>
        <v>2.6909999999999998</v>
      </c>
      <c r="E12" s="27"/>
      <c r="F12" s="25"/>
      <c r="G12" s="28"/>
      <c r="H12" s="23"/>
      <c r="I12" s="27"/>
      <c r="J12" s="23"/>
      <c r="K12" s="27"/>
    </row>
    <row r="13" spans="1:11" x14ac:dyDescent="0.35">
      <c r="A13" s="36" t="s">
        <v>40</v>
      </c>
      <c r="B13" s="25">
        <v>6</v>
      </c>
      <c r="C13" s="28"/>
      <c r="D13" s="23">
        <f>+B13*1.035</f>
        <v>6.2099999999999991</v>
      </c>
      <c r="E13" s="27"/>
      <c r="F13" s="25"/>
      <c r="G13" s="28"/>
      <c r="H13" s="23"/>
      <c r="I13" s="27"/>
      <c r="J13" s="23"/>
      <c r="K13" s="27"/>
    </row>
    <row r="14" spans="1:11" x14ac:dyDescent="0.35">
      <c r="A14" s="38" t="s">
        <v>41</v>
      </c>
      <c r="B14" s="26"/>
      <c r="C14" s="28"/>
      <c r="D14" s="32"/>
      <c r="E14" s="27"/>
      <c r="F14" s="26"/>
      <c r="G14" s="28"/>
      <c r="H14" s="32"/>
      <c r="I14" s="27"/>
      <c r="J14" s="32"/>
      <c r="K14" s="27"/>
    </row>
    <row r="15" spans="1:11" x14ac:dyDescent="0.35">
      <c r="A15" s="39" t="s">
        <v>42</v>
      </c>
      <c r="B15" s="26"/>
      <c r="C15" s="28"/>
      <c r="D15" s="32"/>
      <c r="E15" s="27"/>
      <c r="F15" s="26"/>
      <c r="G15" s="28"/>
      <c r="H15" s="32"/>
      <c r="I15" s="27"/>
      <c r="J15" s="32"/>
      <c r="K15" s="27"/>
    </row>
    <row r="16" spans="1:11" x14ac:dyDescent="0.35">
      <c r="A16" s="38" t="s">
        <v>43</v>
      </c>
      <c r="B16" s="24"/>
      <c r="C16" s="29">
        <v>15</v>
      </c>
      <c r="D16" s="31"/>
      <c r="E16" s="33">
        <f>+C16*1.035</f>
        <v>15.524999999999999</v>
      </c>
      <c r="F16" s="24"/>
      <c r="G16" s="29"/>
      <c r="H16" s="31"/>
      <c r="I16" s="33"/>
      <c r="J16" s="31"/>
      <c r="K16" s="33"/>
    </row>
    <row r="17" spans="1:18" x14ac:dyDescent="0.35">
      <c r="A17" s="40" t="s">
        <v>84</v>
      </c>
      <c r="B17" s="24">
        <f>SUM(B8+B12+B13+B14+B15+B16)</f>
        <v>90</v>
      </c>
      <c r="C17" s="30">
        <f>+C16</f>
        <v>15</v>
      </c>
      <c r="D17" s="24">
        <f>SUM(D8+D12+D13+D14+D15+D16)</f>
        <v>93.149999999999991</v>
      </c>
      <c r="E17" s="34">
        <f>+E16</f>
        <v>15.524999999999999</v>
      </c>
      <c r="F17" s="24"/>
      <c r="G17" s="34"/>
      <c r="H17" s="24"/>
      <c r="I17" s="34"/>
      <c r="J17" s="24"/>
      <c r="K17" s="34"/>
      <c r="M17" s="34"/>
    </row>
    <row r="18" spans="1:18" x14ac:dyDescent="0.35">
      <c r="A18" s="37" t="s">
        <v>45</v>
      </c>
      <c r="B18" s="169">
        <f>+B17+C17</f>
        <v>105</v>
      </c>
      <c r="C18" s="170"/>
      <c r="D18" s="173">
        <f>+D17+E17</f>
        <v>108.67499999999998</v>
      </c>
      <c r="E18" s="174"/>
      <c r="F18" s="169"/>
      <c r="G18" s="170"/>
      <c r="H18" s="173"/>
      <c r="I18" s="174"/>
      <c r="J18" s="173"/>
      <c r="K18" s="174"/>
    </row>
    <row r="19" spans="1:18" x14ac:dyDescent="0.35">
      <c r="A19" s="37" t="s">
        <v>62</v>
      </c>
      <c r="B19" s="169">
        <f>'Plan de producción'!C4</f>
        <v>12000</v>
      </c>
      <c r="C19" s="170"/>
      <c r="D19" s="173">
        <f>'Plan de producción'!E4</f>
        <v>12600</v>
      </c>
      <c r="E19" s="174"/>
      <c r="F19" s="169"/>
      <c r="G19" s="170"/>
      <c r="H19" s="173"/>
      <c r="I19" s="174"/>
      <c r="J19" s="173"/>
      <c r="K19" s="174"/>
    </row>
    <row r="20" spans="1:18" ht="15" thickBot="1" x14ac:dyDescent="0.4">
      <c r="A20" s="41" t="s">
        <v>48</v>
      </c>
      <c r="B20" s="171">
        <f>+B19*B18</f>
        <v>1260000</v>
      </c>
      <c r="C20" s="172"/>
      <c r="D20" s="171">
        <f>+D19*D18</f>
        <v>1369304.9999999998</v>
      </c>
      <c r="E20" s="175"/>
      <c r="F20" s="171"/>
      <c r="G20" s="172"/>
      <c r="H20" s="171"/>
      <c r="I20" s="175"/>
      <c r="J20" s="171"/>
      <c r="K20" s="175"/>
    </row>
    <row r="21" spans="1:18" ht="15" thickTop="1" x14ac:dyDescent="0.35">
      <c r="B21" s="22"/>
      <c r="C21" s="43"/>
    </row>
    <row r="25" spans="1:18" ht="19" thickBot="1" x14ac:dyDescent="0.5">
      <c r="A25" s="193" t="s">
        <v>103</v>
      </c>
      <c r="B25" s="193"/>
      <c r="C25" s="193"/>
      <c r="D25" s="193"/>
      <c r="E25" s="193"/>
      <c r="F25" s="193"/>
      <c r="G25" s="193"/>
      <c r="H25" s="193"/>
      <c r="I25" s="193"/>
    </row>
    <row r="26" spans="1:18" ht="19.5" thickTop="1" thickBot="1" x14ac:dyDescent="0.5">
      <c r="A26" s="19"/>
      <c r="B26" s="177">
        <v>2018</v>
      </c>
      <c r="C26" s="178"/>
      <c r="D26" s="178"/>
      <c r="E26" s="178"/>
      <c r="F26" s="178"/>
      <c r="G26" s="178"/>
      <c r="H26" s="178"/>
      <c r="I26" s="192"/>
      <c r="J26" s="177">
        <v>2019</v>
      </c>
      <c r="K26" s="178"/>
      <c r="L26" s="178"/>
      <c r="M26" s="178"/>
      <c r="N26" s="178"/>
      <c r="O26" s="178"/>
      <c r="P26" s="178"/>
      <c r="Q26" s="179"/>
      <c r="R26" s="107"/>
    </row>
    <row r="27" spans="1:18" s="12" customFormat="1" ht="15" thickTop="1" x14ac:dyDescent="0.35">
      <c r="A27" s="163" t="s">
        <v>33</v>
      </c>
      <c r="B27" s="157" t="s">
        <v>63</v>
      </c>
      <c r="C27" s="158"/>
      <c r="D27" s="159" t="s">
        <v>66</v>
      </c>
      <c r="E27" s="160" t="s">
        <v>44</v>
      </c>
      <c r="F27" s="161" t="s">
        <v>67</v>
      </c>
      <c r="G27" s="162" t="s">
        <v>49</v>
      </c>
      <c r="H27" s="152" t="s">
        <v>76</v>
      </c>
      <c r="I27" s="190" t="s">
        <v>77</v>
      </c>
      <c r="J27" s="180" t="s">
        <v>63</v>
      </c>
      <c r="K27" s="181"/>
      <c r="L27" s="182" t="s">
        <v>66</v>
      </c>
      <c r="M27" s="183" t="s">
        <v>44</v>
      </c>
      <c r="N27" s="184" t="s">
        <v>67</v>
      </c>
      <c r="O27" s="185" t="s">
        <v>49</v>
      </c>
      <c r="P27" s="186" t="s">
        <v>76</v>
      </c>
      <c r="Q27" s="188" t="s">
        <v>77</v>
      </c>
    </row>
    <row r="28" spans="1:18" s="12" customFormat="1" ht="15" thickBot="1" x14ac:dyDescent="0.4">
      <c r="A28" s="164"/>
      <c r="B28" s="102" t="s">
        <v>64</v>
      </c>
      <c r="C28" s="103" t="s">
        <v>65</v>
      </c>
      <c r="D28" s="104" t="s">
        <v>64</v>
      </c>
      <c r="E28" s="103" t="s">
        <v>65</v>
      </c>
      <c r="F28" s="104" t="s">
        <v>64</v>
      </c>
      <c r="G28" s="104" t="s">
        <v>65</v>
      </c>
      <c r="H28" s="153"/>
      <c r="I28" s="191"/>
      <c r="J28" s="102" t="s">
        <v>64</v>
      </c>
      <c r="K28" s="103" t="s">
        <v>65</v>
      </c>
      <c r="L28" s="104" t="s">
        <v>64</v>
      </c>
      <c r="M28" s="103" t="s">
        <v>65</v>
      </c>
      <c r="N28" s="104" t="s">
        <v>64</v>
      </c>
      <c r="O28" s="104" t="s">
        <v>65</v>
      </c>
      <c r="P28" s="187"/>
      <c r="Q28" s="189"/>
    </row>
    <row r="29" spans="1:18" s="12" customFormat="1" ht="15" thickTop="1" x14ac:dyDescent="0.35">
      <c r="A29" s="89" t="s">
        <v>83</v>
      </c>
      <c r="B29" s="92">
        <f>+B30+B34+B35+B36+B37</f>
        <v>90000</v>
      </c>
      <c r="C29" s="93">
        <f>+C30+C34+C35+C36+C37</f>
        <v>1080000</v>
      </c>
      <c r="D29" s="94">
        <f>+D38</f>
        <v>15000</v>
      </c>
      <c r="E29" s="93">
        <f>+E38</f>
        <v>180000</v>
      </c>
      <c r="F29" s="94"/>
      <c r="G29" s="94"/>
      <c r="H29" s="93">
        <f>+B29+D29+F29</f>
        <v>105000</v>
      </c>
      <c r="I29" s="95">
        <f>+C29+E29+G29</f>
        <v>1260000</v>
      </c>
      <c r="J29" s="113">
        <f>+J30+J34+J35</f>
        <v>97807.499999999985</v>
      </c>
      <c r="K29" s="114">
        <f>+K30+K34+K35</f>
        <v>1173690</v>
      </c>
      <c r="L29" s="115">
        <f>+L38</f>
        <v>16301.249999999998</v>
      </c>
      <c r="M29" s="114">
        <f>+M38</f>
        <v>195614.99999999997</v>
      </c>
      <c r="N29" s="115"/>
      <c r="O29" s="115"/>
      <c r="P29" s="114">
        <f>+J29+L29+N29</f>
        <v>114108.74999999999</v>
      </c>
      <c r="Q29" s="116">
        <f>+K29+M29+O29</f>
        <v>1369305</v>
      </c>
    </row>
    <row r="30" spans="1:18" s="12" customFormat="1" x14ac:dyDescent="0.35">
      <c r="A30" s="46" t="s">
        <v>35</v>
      </c>
      <c r="B30" s="96">
        <f>+B31+B32+B33</f>
        <v>81400</v>
      </c>
      <c r="C30" s="79">
        <f>+C31+C32+C33</f>
        <v>976800</v>
      </c>
      <c r="D30" s="16"/>
      <c r="E30" s="16"/>
      <c r="F30" s="16"/>
      <c r="G30" s="16"/>
      <c r="H30" s="80">
        <f t="shared" ref="H30:H48" si="0">+B30+D30+F30</f>
        <v>81400</v>
      </c>
      <c r="I30" s="97">
        <f t="shared" ref="I30:I47" si="1">+C30+E30+G30</f>
        <v>976800</v>
      </c>
      <c r="J30" s="96">
        <f>SUM(J31:J33)</f>
        <v>88461.449999999983</v>
      </c>
      <c r="K30" s="79">
        <f>SUM(K31:K33)</f>
        <v>1061537.3999999999</v>
      </c>
      <c r="L30" s="16"/>
      <c r="M30" s="16"/>
      <c r="N30" s="16"/>
      <c r="O30" s="16"/>
      <c r="P30" s="79">
        <f t="shared" ref="P30:P38" si="2">+J30+L30+N30</f>
        <v>88461.449999999983</v>
      </c>
      <c r="Q30" s="110">
        <f t="shared" ref="Q30:Q38" si="3">+K30+M30+O30</f>
        <v>1061537.3999999999</v>
      </c>
    </row>
    <row r="31" spans="1:18" s="12" customFormat="1" x14ac:dyDescent="0.35">
      <c r="A31" s="47" t="s">
        <v>36</v>
      </c>
      <c r="B31" s="98">
        <f>+B9*'Plan de producción'!B4</f>
        <v>70000</v>
      </c>
      <c r="C31" s="16">
        <f>+B9*'Plan de producción'!C4</f>
        <v>840000</v>
      </c>
      <c r="D31" s="16"/>
      <c r="E31" s="16"/>
      <c r="F31" s="16"/>
      <c r="G31" s="16"/>
      <c r="H31" s="50">
        <f t="shared" si="0"/>
        <v>70000</v>
      </c>
      <c r="I31" s="99">
        <f t="shared" si="1"/>
        <v>840000</v>
      </c>
      <c r="J31" s="98">
        <f>+D9*'Plan de producción'!D4</f>
        <v>76072.499999999985</v>
      </c>
      <c r="K31" s="51">
        <f>+D9*'Plan de producción'!E4</f>
        <v>912869.99999999988</v>
      </c>
      <c r="L31" s="16"/>
      <c r="M31" s="16"/>
      <c r="N31" s="16"/>
      <c r="O31" s="16"/>
      <c r="P31" s="51">
        <f t="shared" si="2"/>
        <v>76072.499999999985</v>
      </c>
      <c r="Q31" s="111">
        <f t="shared" si="3"/>
        <v>912869.99999999988</v>
      </c>
    </row>
    <row r="32" spans="1:18" s="12" customFormat="1" x14ac:dyDescent="0.35">
      <c r="A32" s="47" t="s">
        <v>37</v>
      </c>
      <c r="B32" s="98">
        <f>+B10*'Plan de producción'!B4</f>
        <v>7400</v>
      </c>
      <c r="C32" s="16">
        <f>+B10*'Plan de producción'!C4</f>
        <v>88800</v>
      </c>
      <c r="D32" s="16"/>
      <c r="E32" s="16"/>
      <c r="F32" s="16"/>
      <c r="G32" s="16"/>
      <c r="H32" s="50">
        <f t="shared" si="0"/>
        <v>7400</v>
      </c>
      <c r="I32" s="99">
        <f t="shared" si="1"/>
        <v>88800</v>
      </c>
      <c r="J32" s="98">
        <f>+D10*'Plan de producción'!D4</f>
        <v>8041.95</v>
      </c>
      <c r="K32" s="51">
        <f>+D10*'Plan de producción'!E4</f>
        <v>96503.4</v>
      </c>
      <c r="L32" s="16"/>
      <c r="M32" s="16"/>
      <c r="N32" s="16"/>
      <c r="O32" s="16"/>
      <c r="P32" s="51">
        <f t="shared" si="2"/>
        <v>8041.95</v>
      </c>
      <c r="Q32" s="111">
        <f t="shared" si="3"/>
        <v>96503.4</v>
      </c>
    </row>
    <row r="33" spans="1:18" s="12" customFormat="1" x14ac:dyDescent="0.35">
      <c r="A33" s="47" t="s">
        <v>38</v>
      </c>
      <c r="B33" s="98">
        <f>+B11*'Plan de producción'!B4</f>
        <v>4000</v>
      </c>
      <c r="C33" s="16">
        <f>+B11*'Plan de producción'!C4</f>
        <v>48000</v>
      </c>
      <c r="D33" s="16"/>
      <c r="E33" s="16"/>
      <c r="F33" s="16"/>
      <c r="G33" s="16"/>
      <c r="H33" s="50">
        <f t="shared" si="0"/>
        <v>4000</v>
      </c>
      <c r="I33" s="99">
        <f t="shared" si="1"/>
        <v>48000</v>
      </c>
      <c r="J33" s="98">
        <f>+D11*'Plan de producción'!D4</f>
        <v>4347</v>
      </c>
      <c r="K33" s="51">
        <f>+D11*'Plan de producción'!E4</f>
        <v>52163.999999999993</v>
      </c>
      <c r="L33" s="16"/>
      <c r="M33" s="51"/>
      <c r="N33" s="16"/>
      <c r="O33" s="16"/>
      <c r="P33" s="51">
        <f t="shared" si="2"/>
        <v>4347</v>
      </c>
      <c r="Q33" s="109">
        <f t="shared" si="3"/>
        <v>52163.999999999993</v>
      </c>
      <c r="R33" s="106"/>
    </row>
    <row r="34" spans="1:18" s="12" customFormat="1" x14ac:dyDescent="0.35">
      <c r="A34" s="46" t="s">
        <v>39</v>
      </c>
      <c r="B34" s="96">
        <f>+B12*'Plan de producción'!B4</f>
        <v>2600</v>
      </c>
      <c r="C34" s="79">
        <f>+B12*'Plan de producción'!C4</f>
        <v>31200</v>
      </c>
      <c r="D34" s="16"/>
      <c r="E34" s="16"/>
      <c r="F34" s="16"/>
      <c r="G34" s="16"/>
      <c r="H34" s="80">
        <f t="shared" si="0"/>
        <v>2600</v>
      </c>
      <c r="I34" s="97">
        <f t="shared" si="1"/>
        <v>31200</v>
      </c>
      <c r="J34" s="96">
        <f>+D12*'Plan de producción'!D4</f>
        <v>2825.5499999999997</v>
      </c>
      <c r="K34" s="79">
        <f>+D12*'Plan de producción'!E4</f>
        <v>33906.6</v>
      </c>
      <c r="L34" s="16"/>
      <c r="M34" s="16"/>
      <c r="N34" s="16"/>
      <c r="O34" s="16"/>
      <c r="P34" s="79">
        <f t="shared" si="2"/>
        <v>2825.5499999999997</v>
      </c>
      <c r="Q34" s="105">
        <f t="shared" si="3"/>
        <v>33906.6</v>
      </c>
      <c r="R34" s="106"/>
    </row>
    <row r="35" spans="1:18" x14ac:dyDescent="0.35">
      <c r="A35" s="46" t="s">
        <v>40</v>
      </c>
      <c r="B35" s="96">
        <f>+B13*'Plan de producción'!B4</f>
        <v>6000</v>
      </c>
      <c r="C35" s="79">
        <f>+B13*'Plan de producción'!C4</f>
        <v>72000</v>
      </c>
      <c r="D35" s="16"/>
      <c r="E35" s="16"/>
      <c r="F35" s="16"/>
      <c r="G35" s="16"/>
      <c r="H35" s="80">
        <f t="shared" si="0"/>
        <v>6000</v>
      </c>
      <c r="I35" s="97">
        <f t="shared" si="1"/>
        <v>72000</v>
      </c>
      <c r="J35" s="96">
        <f>+D13*'Plan de producción'!D4</f>
        <v>6520.4999999999991</v>
      </c>
      <c r="K35" s="79">
        <f>+D13*'Plan de producción'!E4</f>
        <v>78245.999999999985</v>
      </c>
      <c r="L35" s="16"/>
      <c r="M35" s="16"/>
      <c r="N35" s="16"/>
      <c r="O35" s="16"/>
      <c r="P35" s="79">
        <f t="shared" si="2"/>
        <v>6520.4999999999991</v>
      </c>
      <c r="Q35" s="105">
        <f t="shared" si="3"/>
        <v>78245.999999999985</v>
      </c>
      <c r="R35" s="107"/>
    </row>
    <row r="36" spans="1:18" x14ac:dyDescent="0.35">
      <c r="A36" s="48" t="s">
        <v>41</v>
      </c>
      <c r="B36" s="98"/>
      <c r="C36" s="16"/>
      <c r="D36" s="16"/>
      <c r="E36" s="16"/>
      <c r="F36" s="16"/>
      <c r="G36" s="16"/>
      <c r="H36" s="50">
        <f t="shared" si="0"/>
        <v>0</v>
      </c>
      <c r="I36" s="99">
        <f t="shared" si="1"/>
        <v>0</v>
      </c>
      <c r="J36" s="98"/>
      <c r="K36" s="79"/>
      <c r="L36" s="16"/>
      <c r="M36" s="16"/>
      <c r="N36" s="16"/>
      <c r="O36" s="16"/>
      <c r="P36" s="16">
        <f t="shared" si="2"/>
        <v>0</v>
      </c>
      <c r="Q36" s="112">
        <f t="shared" si="3"/>
        <v>0</v>
      </c>
    </row>
    <row r="37" spans="1:18" x14ac:dyDescent="0.35">
      <c r="A37" s="49" t="s">
        <v>42</v>
      </c>
      <c r="B37" s="98"/>
      <c r="C37" s="16"/>
      <c r="D37" s="16"/>
      <c r="E37" s="16"/>
      <c r="F37" s="16"/>
      <c r="G37" s="16"/>
      <c r="H37" s="50">
        <f t="shared" si="0"/>
        <v>0</v>
      </c>
      <c r="I37" s="99">
        <f t="shared" si="1"/>
        <v>0</v>
      </c>
      <c r="J37" s="98"/>
      <c r="K37" s="79"/>
      <c r="L37" s="16"/>
      <c r="M37" s="16"/>
      <c r="N37" s="16"/>
      <c r="O37" s="16"/>
      <c r="P37" s="16">
        <f t="shared" si="2"/>
        <v>0</v>
      </c>
      <c r="Q37" s="112">
        <f t="shared" si="3"/>
        <v>0</v>
      </c>
    </row>
    <row r="38" spans="1:18" x14ac:dyDescent="0.35">
      <c r="A38" s="48" t="s">
        <v>43</v>
      </c>
      <c r="B38" s="98"/>
      <c r="C38" s="16"/>
      <c r="D38" s="16">
        <f>+C16*'Plan de producción'!B4</f>
        <v>15000</v>
      </c>
      <c r="E38" s="16">
        <f>+C16*'Plan de producción'!C4</f>
        <v>180000</v>
      </c>
      <c r="F38" s="16"/>
      <c r="G38" s="16"/>
      <c r="H38" s="80">
        <f t="shared" si="0"/>
        <v>15000</v>
      </c>
      <c r="I38" s="97">
        <f t="shared" si="1"/>
        <v>180000</v>
      </c>
      <c r="J38" s="98"/>
      <c r="K38" s="79"/>
      <c r="L38" s="79">
        <f>+E16*'Plan de producción'!D4</f>
        <v>16301.249999999998</v>
      </c>
      <c r="M38" s="79">
        <f>+E16*'Plan de producción'!E4</f>
        <v>195614.99999999997</v>
      </c>
      <c r="N38" s="16"/>
      <c r="O38" s="16"/>
      <c r="P38" s="79">
        <f t="shared" si="2"/>
        <v>16301.249999999998</v>
      </c>
      <c r="Q38" s="105">
        <f t="shared" si="3"/>
        <v>195614.99999999997</v>
      </c>
      <c r="R38" s="107"/>
    </row>
    <row r="39" spans="1:18" x14ac:dyDescent="0.35">
      <c r="A39" s="90" t="s">
        <v>82</v>
      </c>
      <c r="B39" s="100">
        <f>SUM(B40:B47)</f>
        <v>33500</v>
      </c>
      <c r="C39" s="42">
        <f>SUM(C40:C47)</f>
        <v>402000</v>
      </c>
      <c r="D39" s="42">
        <f t="shared" ref="D39:E39" si="4">SUM(D40:D47)</f>
        <v>46000</v>
      </c>
      <c r="E39" s="42">
        <f t="shared" si="4"/>
        <v>552000</v>
      </c>
      <c r="F39" s="42">
        <f>SUM(F40:F47)</f>
        <v>43000</v>
      </c>
      <c r="G39" s="42">
        <f>SUM(G40:G47)</f>
        <v>516000</v>
      </c>
      <c r="H39" s="42">
        <f t="shared" si="0"/>
        <v>122500</v>
      </c>
      <c r="I39" s="101">
        <f t="shared" si="1"/>
        <v>1470000</v>
      </c>
      <c r="J39" s="100">
        <f t="shared" ref="J39:O39" si="5">SUM(J40:J47)</f>
        <v>34550</v>
      </c>
      <c r="K39" s="42">
        <f t="shared" si="5"/>
        <v>414600</v>
      </c>
      <c r="L39" s="42">
        <f t="shared" si="5"/>
        <v>47575</v>
      </c>
      <c r="M39" s="42">
        <f t="shared" si="5"/>
        <v>570900</v>
      </c>
      <c r="N39" s="42">
        <f t="shared" si="5"/>
        <v>44470</v>
      </c>
      <c r="O39" s="42">
        <f t="shared" si="5"/>
        <v>533640</v>
      </c>
      <c r="P39" s="42">
        <f>+J39+L39+N39</f>
        <v>126595</v>
      </c>
      <c r="Q39" s="108">
        <f>+K39+M39+O39</f>
        <v>1519140</v>
      </c>
      <c r="R39" s="107"/>
    </row>
    <row r="40" spans="1:18" x14ac:dyDescent="0.35">
      <c r="A40" s="28" t="s">
        <v>68</v>
      </c>
      <c r="B40" s="98">
        <v>30000</v>
      </c>
      <c r="C40" s="16">
        <f>+B40*12</f>
        <v>360000</v>
      </c>
      <c r="D40" s="16">
        <v>25000</v>
      </c>
      <c r="E40" s="16">
        <f>+D40*12</f>
        <v>300000</v>
      </c>
      <c r="F40" s="16">
        <v>20000</v>
      </c>
      <c r="G40" s="16">
        <f>+F40*12</f>
        <v>240000</v>
      </c>
      <c r="H40" s="50">
        <f t="shared" si="0"/>
        <v>75000</v>
      </c>
      <c r="I40" s="99">
        <f t="shared" si="1"/>
        <v>900000</v>
      </c>
      <c r="J40" s="98">
        <f t="shared" ref="J40:O40" si="6">+B40*1.035</f>
        <v>31049.999999999996</v>
      </c>
      <c r="K40" s="16">
        <f t="shared" si="6"/>
        <v>372600</v>
      </c>
      <c r="L40" s="16">
        <f t="shared" si="6"/>
        <v>25874.999999999996</v>
      </c>
      <c r="M40" s="51">
        <f t="shared" si="6"/>
        <v>310500</v>
      </c>
      <c r="N40" s="16">
        <f t="shared" si="6"/>
        <v>20700</v>
      </c>
      <c r="O40" s="16">
        <f t="shared" si="6"/>
        <v>248399.99999999997</v>
      </c>
      <c r="P40" s="51">
        <f t="shared" ref="P40:P47" si="7">+J40+L40+N40</f>
        <v>77625</v>
      </c>
      <c r="Q40" s="109">
        <f t="shared" ref="Q40:Q47" si="8">+K40+M40+O40</f>
        <v>931500</v>
      </c>
      <c r="R40" s="107"/>
    </row>
    <row r="41" spans="1:18" x14ac:dyDescent="0.35">
      <c r="A41" s="28" t="s">
        <v>69</v>
      </c>
      <c r="B41" s="98"/>
      <c r="C41" s="16">
        <f t="shared" ref="C41:C47" si="9">+B41*12</f>
        <v>0</v>
      </c>
      <c r="D41" s="16"/>
      <c r="E41" s="16">
        <f t="shared" ref="E41:E47" si="10">+D41*12</f>
        <v>0</v>
      </c>
      <c r="F41" s="16">
        <v>15000</v>
      </c>
      <c r="G41" s="16">
        <f t="shared" ref="G41:G47" si="11">+F41*12</f>
        <v>180000</v>
      </c>
      <c r="H41" s="50">
        <f t="shared" si="0"/>
        <v>15000</v>
      </c>
      <c r="I41" s="99">
        <f t="shared" si="1"/>
        <v>180000</v>
      </c>
      <c r="J41" s="98"/>
      <c r="K41" s="16"/>
      <c r="L41" s="16"/>
      <c r="M41" s="16"/>
      <c r="N41" s="16">
        <f t="shared" ref="N41:N46" si="12">+F41*1.035</f>
        <v>15524.999999999998</v>
      </c>
      <c r="O41" s="16">
        <f t="shared" ref="O41:O46" si="13">+G41*1.035</f>
        <v>186300</v>
      </c>
      <c r="P41" s="51">
        <f t="shared" si="7"/>
        <v>15524.999999999998</v>
      </c>
      <c r="Q41" s="109">
        <f t="shared" si="8"/>
        <v>186300</v>
      </c>
      <c r="R41" s="107"/>
    </row>
    <row r="42" spans="1:18" x14ac:dyDescent="0.35">
      <c r="A42" s="28" t="s">
        <v>70</v>
      </c>
      <c r="B42" s="98"/>
      <c r="C42" s="16">
        <f t="shared" si="9"/>
        <v>0</v>
      </c>
      <c r="D42" s="16"/>
      <c r="E42" s="16">
        <f t="shared" si="10"/>
        <v>0</v>
      </c>
      <c r="F42" s="16">
        <v>2000</v>
      </c>
      <c r="G42" s="16">
        <f t="shared" si="11"/>
        <v>24000</v>
      </c>
      <c r="H42" s="50">
        <f t="shared" si="0"/>
        <v>2000</v>
      </c>
      <c r="I42" s="99">
        <f t="shared" si="1"/>
        <v>24000</v>
      </c>
      <c r="J42" s="98"/>
      <c r="K42" s="16"/>
      <c r="L42" s="16"/>
      <c r="M42" s="16"/>
      <c r="N42" s="16">
        <f t="shared" si="12"/>
        <v>2070</v>
      </c>
      <c r="O42" s="16">
        <f t="shared" si="13"/>
        <v>24839.999999999996</v>
      </c>
      <c r="P42" s="51">
        <f t="shared" si="7"/>
        <v>2070</v>
      </c>
      <c r="Q42" s="109">
        <f t="shared" si="8"/>
        <v>24839.999999999996</v>
      </c>
      <c r="R42" s="107"/>
    </row>
    <row r="43" spans="1:18" x14ac:dyDescent="0.35">
      <c r="A43" s="28" t="s">
        <v>71</v>
      </c>
      <c r="B43" s="98"/>
      <c r="C43" s="16">
        <f t="shared" si="9"/>
        <v>0</v>
      </c>
      <c r="D43" s="16">
        <v>2000</v>
      </c>
      <c r="E43" s="16">
        <f t="shared" si="10"/>
        <v>24000</v>
      </c>
      <c r="F43" s="16">
        <v>500</v>
      </c>
      <c r="G43" s="16">
        <f t="shared" si="11"/>
        <v>6000</v>
      </c>
      <c r="H43" s="50">
        <f t="shared" si="0"/>
        <v>2500</v>
      </c>
      <c r="I43" s="99">
        <f t="shared" si="1"/>
        <v>30000</v>
      </c>
      <c r="J43" s="98"/>
      <c r="K43" s="16"/>
      <c r="L43" s="16">
        <f>+D43*1.035</f>
        <v>2070</v>
      </c>
      <c r="M43" s="16">
        <f>+E43*1.035</f>
        <v>24839.999999999996</v>
      </c>
      <c r="N43" s="16">
        <f t="shared" si="12"/>
        <v>517.5</v>
      </c>
      <c r="O43" s="16">
        <f t="shared" si="13"/>
        <v>6209.9999999999991</v>
      </c>
      <c r="P43" s="51">
        <f t="shared" si="7"/>
        <v>2587.5</v>
      </c>
      <c r="Q43" s="109">
        <f t="shared" si="8"/>
        <v>31049.999999999996</v>
      </c>
      <c r="R43" s="107"/>
    </row>
    <row r="44" spans="1:18" x14ac:dyDescent="0.35">
      <c r="A44" s="28" t="s">
        <v>72</v>
      </c>
      <c r="B44" s="98"/>
      <c r="C44" s="16">
        <f t="shared" si="9"/>
        <v>0</v>
      </c>
      <c r="D44" s="16">
        <v>18000</v>
      </c>
      <c r="E44" s="16">
        <f t="shared" si="10"/>
        <v>216000</v>
      </c>
      <c r="F44" s="16"/>
      <c r="G44" s="16">
        <f t="shared" si="11"/>
        <v>0</v>
      </c>
      <c r="H44" s="50">
        <f t="shared" si="0"/>
        <v>18000</v>
      </c>
      <c r="I44" s="99">
        <f t="shared" si="1"/>
        <v>216000</v>
      </c>
      <c r="J44" s="98"/>
      <c r="K44" s="16"/>
      <c r="L44" s="16">
        <f>+D44*1.035</f>
        <v>18630</v>
      </c>
      <c r="M44" s="16">
        <f>+E44*1.035</f>
        <v>223559.99999999997</v>
      </c>
      <c r="N44" s="16">
        <f t="shared" si="12"/>
        <v>0</v>
      </c>
      <c r="O44" s="16">
        <f t="shared" si="13"/>
        <v>0</v>
      </c>
      <c r="P44" s="51">
        <f t="shared" si="7"/>
        <v>18630</v>
      </c>
      <c r="Q44" s="109">
        <f t="shared" si="8"/>
        <v>223559.99999999997</v>
      </c>
      <c r="R44" s="107"/>
    </row>
    <row r="45" spans="1:18" x14ac:dyDescent="0.35">
      <c r="A45" s="28" t="s">
        <v>73</v>
      </c>
      <c r="B45" s="98"/>
      <c r="C45" s="16">
        <f t="shared" si="9"/>
        <v>0</v>
      </c>
      <c r="D45" s="16"/>
      <c r="E45" s="16">
        <f t="shared" si="10"/>
        <v>0</v>
      </c>
      <c r="F45" s="16">
        <v>3000</v>
      </c>
      <c r="G45" s="16">
        <f t="shared" si="11"/>
        <v>36000</v>
      </c>
      <c r="H45" s="50">
        <f t="shared" si="0"/>
        <v>3000</v>
      </c>
      <c r="I45" s="99">
        <f t="shared" si="1"/>
        <v>36000</v>
      </c>
      <c r="J45" s="98"/>
      <c r="K45" s="16"/>
      <c r="L45" s="16"/>
      <c r="M45" s="16"/>
      <c r="N45" s="16">
        <f t="shared" si="12"/>
        <v>3104.9999999999995</v>
      </c>
      <c r="O45" s="16">
        <f t="shared" si="13"/>
        <v>37260</v>
      </c>
      <c r="P45" s="51">
        <f t="shared" si="7"/>
        <v>3104.9999999999995</v>
      </c>
      <c r="Q45" s="109">
        <f t="shared" si="8"/>
        <v>37260</v>
      </c>
      <c r="R45" s="107"/>
    </row>
    <row r="46" spans="1:18" x14ac:dyDescent="0.35">
      <c r="A46" s="28" t="s">
        <v>74</v>
      </c>
      <c r="B46" s="98"/>
      <c r="C46" s="16">
        <f t="shared" si="9"/>
        <v>0</v>
      </c>
      <c r="D46" s="16"/>
      <c r="E46" s="16">
        <f t="shared" si="10"/>
        <v>0</v>
      </c>
      <c r="F46" s="16">
        <v>1500</v>
      </c>
      <c r="G46" s="16">
        <f t="shared" si="11"/>
        <v>18000</v>
      </c>
      <c r="H46" s="50">
        <f t="shared" si="0"/>
        <v>1500</v>
      </c>
      <c r="I46" s="99">
        <f t="shared" si="1"/>
        <v>18000</v>
      </c>
      <c r="J46" s="98"/>
      <c r="K46" s="16"/>
      <c r="L46" s="16"/>
      <c r="M46" s="16"/>
      <c r="N46" s="16">
        <f t="shared" si="12"/>
        <v>1552.4999999999998</v>
      </c>
      <c r="O46" s="16">
        <f t="shared" si="13"/>
        <v>18630</v>
      </c>
      <c r="P46" s="51">
        <f t="shared" si="7"/>
        <v>1552.4999999999998</v>
      </c>
      <c r="Q46" s="109">
        <f t="shared" si="8"/>
        <v>18630</v>
      </c>
      <c r="R46" s="107"/>
    </row>
    <row r="47" spans="1:18" ht="15" thickBot="1" x14ac:dyDescent="0.4">
      <c r="A47" s="28" t="s">
        <v>75</v>
      </c>
      <c r="B47" s="117">
        <v>3500</v>
      </c>
      <c r="C47" s="118">
        <f t="shared" si="9"/>
        <v>42000</v>
      </c>
      <c r="D47" s="118">
        <v>1000</v>
      </c>
      <c r="E47" s="118">
        <f t="shared" si="10"/>
        <v>12000</v>
      </c>
      <c r="F47" s="118">
        <v>1000</v>
      </c>
      <c r="G47" s="118">
        <f t="shared" si="11"/>
        <v>12000</v>
      </c>
      <c r="H47" s="119">
        <f t="shared" si="0"/>
        <v>5500</v>
      </c>
      <c r="I47" s="120">
        <f t="shared" si="1"/>
        <v>66000</v>
      </c>
      <c r="J47" s="117">
        <v>3500</v>
      </c>
      <c r="K47" s="118">
        <v>42000</v>
      </c>
      <c r="L47" s="118">
        <v>1000</v>
      </c>
      <c r="M47" s="118">
        <v>12000</v>
      </c>
      <c r="N47" s="118">
        <v>1000</v>
      </c>
      <c r="O47" s="118">
        <v>12000</v>
      </c>
      <c r="P47" s="121">
        <f t="shared" si="7"/>
        <v>5500</v>
      </c>
      <c r="Q47" s="122">
        <f t="shared" si="8"/>
        <v>66000</v>
      </c>
    </row>
    <row r="48" spans="1:18" ht="19.5" thickTop="1" thickBot="1" x14ac:dyDescent="0.5">
      <c r="A48" s="91" t="s">
        <v>104</v>
      </c>
      <c r="B48" s="123">
        <f>+B29+B39</f>
        <v>123500</v>
      </c>
      <c r="C48" s="124">
        <f t="shared" ref="C48:G48" si="14">+C29+C39</f>
        <v>1482000</v>
      </c>
      <c r="D48" s="124">
        <f t="shared" si="14"/>
        <v>61000</v>
      </c>
      <c r="E48" s="124">
        <f t="shared" si="14"/>
        <v>732000</v>
      </c>
      <c r="F48" s="124">
        <f t="shared" si="14"/>
        <v>43000</v>
      </c>
      <c r="G48" s="124">
        <f t="shared" si="14"/>
        <v>516000</v>
      </c>
      <c r="H48" s="125">
        <f t="shared" si="0"/>
        <v>227500</v>
      </c>
      <c r="I48" s="126">
        <f>+C48+E48+G48</f>
        <v>2730000</v>
      </c>
      <c r="J48" s="123">
        <f t="shared" ref="J48:M48" si="15">+J29+J39</f>
        <v>132357.5</v>
      </c>
      <c r="K48" s="124">
        <f t="shared" si="15"/>
        <v>1588290</v>
      </c>
      <c r="L48" s="124">
        <f t="shared" si="15"/>
        <v>63876.25</v>
      </c>
      <c r="M48" s="124">
        <f t="shared" si="15"/>
        <v>766515</v>
      </c>
      <c r="N48" s="124">
        <f t="shared" ref="N48:Q48" si="16">+N29+N39</f>
        <v>44470</v>
      </c>
      <c r="O48" s="124">
        <f t="shared" si="16"/>
        <v>533640</v>
      </c>
      <c r="P48" s="124">
        <f t="shared" si="16"/>
        <v>240703.75</v>
      </c>
      <c r="Q48" s="127">
        <f t="shared" si="16"/>
        <v>2888445</v>
      </c>
      <c r="R48" s="107"/>
    </row>
    <row r="49" spans="1:17" ht="15" thickTop="1" x14ac:dyDescent="0.35"/>
    <row r="51" spans="1:17" ht="18.5" x14ac:dyDescent="0.45">
      <c r="A51" s="194" t="s">
        <v>79</v>
      </c>
      <c r="B51" s="195"/>
      <c r="C51" s="195"/>
      <c r="D51" s="195"/>
      <c r="E51" s="195"/>
      <c r="F51" s="195"/>
      <c r="G51" s="195"/>
      <c r="H51" s="195"/>
      <c r="I51" s="196"/>
      <c r="J51" s="151" t="s">
        <v>107</v>
      </c>
      <c r="K51" s="151"/>
      <c r="L51" s="151"/>
      <c r="M51" s="151"/>
      <c r="N51" s="151"/>
      <c r="O51" s="151"/>
      <c r="P51" s="151"/>
      <c r="Q51" s="151"/>
    </row>
    <row r="52" spans="1:17" x14ac:dyDescent="0.35">
      <c r="A52" s="54" t="s">
        <v>78</v>
      </c>
      <c r="B52" s="52"/>
      <c r="C52" s="44"/>
      <c r="D52" s="44"/>
      <c r="E52" s="44"/>
      <c r="F52" s="44"/>
      <c r="G52" s="44"/>
      <c r="H52" s="53">
        <f>+H48</f>
        <v>227500</v>
      </c>
      <c r="I52" s="59">
        <f>+I48</f>
        <v>2730000</v>
      </c>
      <c r="K52" s="86"/>
      <c r="L52" s="86"/>
      <c r="M52" s="86"/>
      <c r="N52" s="86"/>
      <c r="O52" s="14" t="s">
        <v>108</v>
      </c>
      <c r="P52" s="87">
        <f>+P48</f>
        <v>240703.75</v>
      </c>
      <c r="Q52" s="87">
        <f>+Q48</f>
        <v>2888445</v>
      </c>
    </row>
    <row r="53" spans="1:17" x14ac:dyDescent="0.35">
      <c r="A53" s="2" t="s">
        <v>50</v>
      </c>
      <c r="H53">
        <f>+H52/'Plan de producción'!B4</f>
        <v>227.5</v>
      </c>
      <c r="I53" s="60">
        <f>+I52/'Plan de producción'!C4</f>
        <v>227.5</v>
      </c>
      <c r="J53" s="86"/>
      <c r="L53" s="14"/>
      <c r="M53" s="64" t="s">
        <v>109</v>
      </c>
      <c r="N53" s="64"/>
      <c r="O53" s="64"/>
      <c r="P53" s="1">
        <f>+P52/'Plan de producción'!D4</f>
        <v>229.24166666666667</v>
      </c>
      <c r="Q53" s="1">
        <f>+Q52/'Plan de producción'!E4</f>
        <v>229.24166666666667</v>
      </c>
    </row>
    <row r="54" spans="1:17" x14ac:dyDescent="0.35">
      <c r="A54" s="2" t="s">
        <v>51</v>
      </c>
      <c r="H54" s="18">
        <v>0.8</v>
      </c>
      <c r="I54" s="61">
        <v>0.8</v>
      </c>
      <c r="J54" s="86"/>
      <c r="K54" s="14"/>
      <c r="N54" t="s">
        <v>51</v>
      </c>
      <c r="P54" s="82">
        <v>0.8</v>
      </c>
      <c r="Q54" s="82">
        <v>0.8</v>
      </c>
    </row>
    <row r="55" spans="1:17" x14ac:dyDescent="0.35">
      <c r="A55" s="55" t="s">
        <v>60</v>
      </c>
      <c r="H55" s="17">
        <f>+H53*1.8</f>
        <v>409.5</v>
      </c>
      <c r="I55" s="62">
        <f>+I53*1.8</f>
        <v>409.5</v>
      </c>
      <c r="J55" s="14"/>
      <c r="K55" s="14"/>
      <c r="M55" t="s">
        <v>110</v>
      </c>
      <c r="O55" s="14"/>
      <c r="P55" s="1">
        <f>+P53*1.8</f>
        <v>412.63500000000005</v>
      </c>
      <c r="Q55" s="83">
        <f>+Q53*1.8</f>
        <v>412.63500000000005</v>
      </c>
    </row>
    <row r="56" spans="1:17" x14ac:dyDescent="0.35">
      <c r="A56" s="2"/>
      <c r="I56" s="60"/>
      <c r="J56" s="86"/>
      <c r="K56" s="14"/>
      <c r="P56" s="1"/>
      <c r="Q56" s="1"/>
    </row>
    <row r="57" spans="1:17" x14ac:dyDescent="0.35">
      <c r="A57" s="2"/>
      <c r="I57" s="60"/>
      <c r="J57" s="14"/>
      <c r="K57" s="14"/>
      <c r="P57" s="1"/>
      <c r="Q57" s="1"/>
    </row>
    <row r="58" spans="1:17" x14ac:dyDescent="0.35">
      <c r="A58" s="56" t="s">
        <v>59</v>
      </c>
      <c r="B58" s="57"/>
      <c r="C58" s="45"/>
      <c r="D58" s="45"/>
      <c r="E58" s="45"/>
      <c r="F58" s="45"/>
      <c r="G58" s="45"/>
      <c r="H58" s="58">
        <v>500</v>
      </c>
      <c r="I58" s="63">
        <v>500</v>
      </c>
      <c r="J58" s="88"/>
      <c r="K58" s="57"/>
      <c r="L58" s="45"/>
      <c r="M58" s="45" t="s">
        <v>111</v>
      </c>
      <c r="N58" s="45"/>
      <c r="O58" s="45"/>
      <c r="P58" s="5">
        <f>+H58*1.035</f>
        <v>517.5</v>
      </c>
      <c r="Q58" s="84">
        <f>+P58</f>
        <v>517.5</v>
      </c>
    </row>
    <row r="62" spans="1:17" ht="18.5" x14ac:dyDescent="0.45">
      <c r="A62" s="151" t="s">
        <v>80</v>
      </c>
      <c r="B62" s="151"/>
      <c r="C62" s="151"/>
      <c r="D62" s="151"/>
      <c r="E62" s="151"/>
      <c r="F62" s="151"/>
      <c r="G62" s="151"/>
    </row>
    <row r="63" spans="1:17" ht="18.5" x14ac:dyDescent="0.45">
      <c r="A63" s="20" t="s">
        <v>33</v>
      </c>
      <c r="B63" s="20">
        <v>2017</v>
      </c>
      <c r="C63" s="20">
        <v>2018</v>
      </c>
      <c r="D63" s="20">
        <v>2019</v>
      </c>
      <c r="E63" s="20">
        <v>2020</v>
      </c>
      <c r="F63" s="20">
        <v>2021</v>
      </c>
      <c r="G63" s="20">
        <v>2022</v>
      </c>
    </row>
    <row r="64" spans="1:17" x14ac:dyDescent="0.35">
      <c r="A64" s="13" t="s">
        <v>81</v>
      </c>
      <c r="B64" s="15">
        <v>15000</v>
      </c>
      <c r="C64" s="13">
        <v>12000</v>
      </c>
      <c r="D64" s="13"/>
      <c r="E64" s="13"/>
      <c r="F64" s="13"/>
      <c r="G64" s="13"/>
    </row>
  </sheetData>
  <mergeCells count="45">
    <mergeCell ref="F20:G20"/>
    <mergeCell ref="H20:I20"/>
    <mergeCell ref="J5:K5"/>
    <mergeCell ref="J6:K6"/>
    <mergeCell ref="J18:K18"/>
    <mergeCell ref="J19:K19"/>
    <mergeCell ref="J20:K20"/>
    <mergeCell ref="F6:G6"/>
    <mergeCell ref="H6:I6"/>
    <mergeCell ref="F18:G18"/>
    <mergeCell ref="H18:I18"/>
    <mergeCell ref="F19:G19"/>
    <mergeCell ref="H19:I19"/>
    <mergeCell ref="J51:Q51"/>
    <mergeCell ref="A2:C2"/>
    <mergeCell ref="J26:Q26"/>
    <mergeCell ref="J27:K27"/>
    <mergeCell ref="L27:M27"/>
    <mergeCell ref="N27:O27"/>
    <mergeCell ref="P27:P28"/>
    <mergeCell ref="Q27:Q28"/>
    <mergeCell ref="I27:I28"/>
    <mergeCell ref="B26:I26"/>
    <mergeCell ref="A25:I25"/>
    <mergeCell ref="A51:I51"/>
    <mergeCell ref="B6:C6"/>
    <mergeCell ref="D6:E6"/>
    <mergeCell ref="F5:G5"/>
    <mergeCell ref="H5:I5"/>
    <mergeCell ref="A62:G62"/>
    <mergeCell ref="H27:H28"/>
    <mergeCell ref="A5:A6"/>
    <mergeCell ref="A4:E4"/>
    <mergeCell ref="B27:C27"/>
    <mergeCell ref="D27:E27"/>
    <mergeCell ref="F27:G27"/>
    <mergeCell ref="A27:A28"/>
    <mergeCell ref="B5:C5"/>
    <mergeCell ref="D5:E5"/>
    <mergeCell ref="B18:C18"/>
    <mergeCell ref="B19:C19"/>
    <mergeCell ref="B20:C20"/>
    <mergeCell ref="D18:E18"/>
    <mergeCell ref="D19:E19"/>
    <mergeCell ref="D20:E20"/>
  </mergeCells>
  <pageMargins left="0.7" right="0.7" top="0.75" bottom="0.75" header="0.3" footer="0.3"/>
  <pageSetup scale="94" orientation="landscape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E3" sqref="E3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DATOS </vt:lpstr>
      <vt:lpstr>Capital social</vt:lpstr>
      <vt:lpstr>Remuneraciones</vt:lpstr>
      <vt:lpstr>Inversión </vt:lpstr>
      <vt:lpstr>Financiamiento</vt:lpstr>
      <vt:lpstr>Depreciación</vt:lpstr>
      <vt:lpstr>Plan de producción</vt:lpstr>
      <vt:lpstr>COSTOS, GASTOS, PRECIO</vt:lpstr>
      <vt:lpstr>VENTAS,INGRESOS</vt:lpstr>
      <vt:lpstr>PUNTO DE EQUILIBRIO</vt:lpstr>
      <vt:lpstr>FLUJO DE EFECTIVO</vt:lpstr>
      <vt:lpstr>EDO. RESULTADOS</vt:lpstr>
      <vt:lpstr>EDO SITUACIÓN FINANCIERA</vt:lpstr>
      <vt:lpstr>EVALUACIÓN DEL PROYECTO</vt:lpstr>
      <vt:lpstr>'COSTOS, GASTOS, PRECIO'!Área_de_impresión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HERNANDEZ</dc:creator>
  <cp:lastModifiedBy>JOSEFINA HERNANDEZ</cp:lastModifiedBy>
  <cp:lastPrinted>2017-11-21T03:09:09Z</cp:lastPrinted>
  <dcterms:created xsi:type="dcterms:W3CDTF">2017-05-28T16:36:15Z</dcterms:created>
  <dcterms:modified xsi:type="dcterms:W3CDTF">2018-01-13T21:59:46Z</dcterms:modified>
</cp:coreProperties>
</file>