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ue\Documents\Escuela\4o Semestre\Métodos Cuantitativos para la Toma de Decisiones\3er Parcial\"/>
    </mc:Choice>
  </mc:AlternateContent>
  <xr:revisionPtr revIDLastSave="0" documentId="8_{EA640410-EDEF-4624-8950-6A51EB5EAB24}" xr6:coauthVersionLast="32" xr6:coauthVersionMax="32" xr10:uidLastSave="{00000000-0000-0000-0000-000000000000}"/>
  <bookViews>
    <workbookView xWindow="0" yWindow="0" windowWidth="23040" windowHeight="9660" xr2:uid="{057831AD-9503-416E-AD1A-F81806AD74A0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83" i="1" l="1"/>
  <c r="M80" i="1"/>
  <c r="L78" i="1"/>
  <c r="M78" i="1" s="1"/>
  <c r="L77" i="1"/>
  <c r="L79" i="1" s="1"/>
  <c r="L75" i="1"/>
  <c r="M75" i="1" s="1"/>
  <c r="L74" i="1"/>
  <c r="L76" i="1" s="1"/>
  <c r="L72" i="1"/>
  <c r="M72" i="1" s="1"/>
  <c r="L71" i="1"/>
  <c r="L73" i="1" s="1"/>
  <c r="M68" i="1"/>
  <c r="P66" i="1"/>
  <c r="L66" i="1"/>
  <c r="M66" i="1" s="1"/>
  <c r="N65" i="1"/>
  <c r="M65" i="1"/>
  <c r="L65" i="1"/>
  <c r="L67" i="1" s="1"/>
  <c r="L63" i="1"/>
  <c r="M63" i="1" s="1"/>
  <c r="L62" i="1"/>
  <c r="L64" i="1" s="1"/>
  <c r="M59" i="1"/>
  <c r="M54" i="1"/>
  <c r="L57" i="1"/>
  <c r="L56" i="1"/>
  <c r="L58" i="1" s="1"/>
  <c r="M56" i="1" s="1"/>
  <c r="N56" i="1" s="1"/>
  <c r="P57" i="1" s="1"/>
  <c r="M26" i="1"/>
  <c r="P54" i="1"/>
  <c r="P48" i="1"/>
  <c r="P45" i="1"/>
  <c r="P42" i="1"/>
  <c r="P36" i="1"/>
  <c r="P33" i="1"/>
  <c r="P30" i="1"/>
  <c r="P24" i="1"/>
  <c r="P21" i="1"/>
  <c r="P18" i="1"/>
  <c r="L54" i="1"/>
  <c r="L53" i="1"/>
  <c r="L55" i="1" s="1"/>
  <c r="M50" i="1"/>
  <c r="L48" i="1"/>
  <c r="M48" i="1" s="1"/>
  <c r="L47" i="1"/>
  <c r="L49" i="1" s="1"/>
  <c r="L45" i="1"/>
  <c r="M45" i="1" s="1"/>
  <c r="L44" i="1"/>
  <c r="L46" i="1" s="1"/>
  <c r="L42" i="1"/>
  <c r="M42" i="1" s="1"/>
  <c r="L41" i="1"/>
  <c r="L43" i="1" s="1"/>
  <c r="M38" i="1"/>
  <c r="M36" i="1"/>
  <c r="L36" i="1"/>
  <c r="L35" i="1"/>
  <c r="L37" i="1" s="1"/>
  <c r="L33" i="1"/>
  <c r="M33" i="1" s="1"/>
  <c r="L32" i="1"/>
  <c r="L34" i="1" s="1"/>
  <c r="L30" i="1"/>
  <c r="M30" i="1" s="1"/>
  <c r="L29" i="1"/>
  <c r="L31" i="1" s="1"/>
  <c r="L24" i="1"/>
  <c r="L23" i="1"/>
  <c r="L25" i="1"/>
  <c r="M24" i="1" s="1"/>
  <c r="L21" i="1"/>
  <c r="L20" i="1"/>
  <c r="L22" i="1"/>
  <c r="M21" i="1" s="1"/>
  <c r="M18" i="1"/>
  <c r="M17" i="1"/>
  <c r="L18" i="1"/>
  <c r="L17" i="1"/>
  <c r="L19" i="1"/>
  <c r="N13" i="1"/>
  <c r="N11" i="1"/>
  <c r="O11" i="1" s="1"/>
  <c r="N9" i="1"/>
  <c r="N8" i="1"/>
  <c r="N7" i="1"/>
  <c r="N6" i="1"/>
  <c r="N5" i="1"/>
  <c r="M6" i="1"/>
  <c r="M7" i="1"/>
  <c r="M8" i="1"/>
  <c r="M9" i="1"/>
  <c r="O9" i="1" s="1"/>
  <c r="M10" i="1"/>
  <c r="M11" i="1"/>
  <c r="M12" i="1"/>
  <c r="M13" i="1"/>
  <c r="O13" i="1" s="1"/>
  <c r="M5" i="1"/>
  <c r="O6" i="1"/>
  <c r="O7" i="1"/>
  <c r="O8" i="1"/>
  <c r="O10" i="1"/>
  <c r="O12" i="1"/>
  <c r="O5" i="1"/>
  <c r="L13" i="1"/>
  <c r="L12" i="1"/>
  <c r="L11" i="1"/>
  <c r="L10" i="1"/>
  <c r="L9" i="1"/>
  <c r="L8" i="1"/>
  <c r="L7" i="1"/>
  <c r="L6" i="1"/>
  <c r="L5" i="1"/>
  <c r="D80" i="1"/>
  <c r="D35" i="1"/>
  <c r="C79" i="1"/>
  <c r="C78" i="1"/>
  <c r="D78" i="1" s="1"/>
  <c r="D77" i="1"/>
  <c r="E77" i="1" s="1"/>
  <c r="G78" i="1" s="1"/>
  <c r="C77" i="1"/>
  <c r="C75" i="1"/>
  <c r="D75" i="1" s="1"/>
  <c r="C74" i="1"/>
  <c r="C76" i="1" s="1"/>
  <c r="D71" i="1"/>
  <c r="C69" i="1"/>
  <c r="D69" i="1" s="1"/>
  <c r="C68" i="1"/>
  <c r="C70" i="1" s="1"/>
  <c r="C66" i="1"/>
  <c r="D66" i="1" s="1"/>
  <c r="C65" i="1"/>
  <c r="C67" i="1" s="1"/>
  <c r="C63" i="1"/>
  <c r="D63" i="1" s="1"/>
  <c r="C62" i="1"/>
  <c r="C64" i="1" s="1"/>
  <c r="D56" i="1"/>
  <c r="D57" i="1"/>
  <c r="D59" i="1"/>
  <c r="C57" i="1"/>
  <c r="C56" i="1"/>
  <c r="C58" i="1" s="1"/>
  <c r="C54" i="1"/>
  <c r="D54" i="1" s="1"/>
  <c r="C53" i="1"/>
  <c r="C55" i="1" s="1"/>
  <c r="C42" i="1"/>
  <c r="C41" i="1"/>
  <c r="C43" i="1" s="1"/>
  <c r="D44" i="1"/>
  <c r="D45" i="1"/>
  <c r="D51" i="1"/>
  <c r="C51" i="1"/>
  <c r="C50" i="1"/>
  <c r="C52" i="1" s="1"/>
  <c r="D47" i="1"/>
  <c r="C45" i="1"/>
  <c r="C44" i="1"/>
  <c r="C46" i="1" s="1"/>
  <c r="C24" i="1"/>
  <c r="C23" i="1"/>
  <c r="D29" i="1"/>
  <c r="D30" i="1"/>
  <c r="D32" i="1"/>
  <c r="D33" i="1"/>
  <c r="C39" i="1"/>
  <c r="D39" i="1" s="1"/>
  <c r="C38" i="1"/>
  <c r="C40" i="1" s="1"/>
  <c r="D26" i="1"/>
  <c r="G2" i="1"/>
  <c r="C6" i="1"/>
  <c r="C18" i="1" s="1"/>
  <c r="C7" i="1"/>
  <c r="C32" i="1" s="1"/>
  <c r="C8" i="1"/>
  <c r="C21" i="1" s="1"/>
  <c r="C9" i="1"/>
  <c r="C10" i="1"/>
  <c r="C11" i="1"/>
  <c r="C12" i="1"/>
  <c r="C13" i="1"/>
  <c r="C5" i="1"/>
  <c r="C17" i="1" s="1"/>
  <c r="C19" i="1" s="1"/>
  <c r="D18" i="1" s="1"/>
  <c r="M77" i="1" l="1"/>
  <c r="N77" i="1" s="1"/>
  <c r="P78" i="1" s="1"/>
  <c r="M74" i="1"/>
  <c r="N74" i="1" s="1"/>
  <c r="P75" i="1" s="1"/>
  <c r="M71" i="1"/>
  <c r="N71" i="1" s="1"/>
  <c r="P72" i="1" s="1"/>
  <c r="M62" i="1"/>
  <c r="N62" i="1" s="1"/>
  <c r="P63" i="1" s="1"/>
  <c r="M57" i="1"/>
  <c r="M53" i="1"/>
  <c r="N53" i="1" s="1"/>
  <c r="M47" i="1"/>
  <c r="N47" i="1" s="1"/>
  <c r="M44" i="1"/>
  <c r="N44" i="1" s="1"/>
  <c r="M41" i="1"/>
  <c r="N41" i="1" s="1"/>
  <c r="M35" i="1"/>
  <c r="N35" i="1" s="1"/>
  <c r="M32" i="1"/>
  <c r="N32" i="1" s="1"/>
  <c r="M29" i="1"/>
  <c r="N29" i="1" s="1"/>
  <c r="M23" i="1"/>
  <c r="N23" i="1" s="1"/>
  <c r="M20" i="1"/>
  <c r="N20" i="1"/>
  <c r="N17" i="1"/>
  <c r="D74" i="1"/>
  <c r="E74" i="1" s="1"/>
  <c r="G75" i="1" s="1"/>
  <c r="D68" i="1"/>
  <c r="E68" i="1" s="1"/>
  <c r="G69" i="1" s="1"/>
  <c r="D65" i="1"/>
  <c r="E65" i="1" s="1"/>
  <c r="G66" i="1" s="1"/>
  <c r="D62" i="1"/>
  <c r="E62" i="1" s="1"/>
  <c r="G63" i="1" s="1"/>
  <c r="E56" i="1"/>
  <c r="G57" i="1" s="1"/>
  <c r="D53" i="1"/>
  <c r="E53" i="1" s="1"/>
  <c r="G54" i="1" s="1"/>
  <c r="D41" i="1"/>
  <c r="D42" i="1"/>
  <c r="D50" i="1"/>
  <c r="E50" i="1" s="1"/>
  <c r="G51" i="1" s="1"/>
  <c r="E44" i="1"/>
  <c r="G45" i="1" s="1"/>
  <c r="E41" i="1"/>
  <c r="G42" i="1" s="1"/>
  <c r="D38" i="1"/>
  <c r="E38" i="1" s="1"/>
  <c r="G39" i="1" s="1"/>
  <c r="C20" i="1"/>
  <c r="C22" i="1" s="1"/>
  <c r="C29" i="1"/>
  <c r="E29" i="1" s="1"/>
  <c r="G30" i="1" s="1"/>
  <c r="C25" i="1"/>
  <c r="D24" i="1" s="1"/>
  <c r="C33" i="1"/>
  <c r="C34" i="1" s="1"/>
  <c r="C30" i="1"/>
  <c r="D17" i="1"/>
  <c r="E17" i="1" s="1"/>
  <c r="D20" i="1" l="1"/>
  <c r="E20" i="1" s="1"/>
  <c r="E32" i="1"/>
  <c r="G33" i="1" s="1"/>
  <c r="D21" i="1"/>
  <c r="C31" i="1"/>
  <c r="D23" i="1"/>
  <c r="E23" i="1" l="1"/>
</calcChain>
</file>

<file path=xl/sharedStrings.xml><?xml version="1.0" encoding="utf-8"?>
<sst xmlns="http://schemas.openxmlformats.org/spreadsheetml/2006/main" count="186" uniqueCount="38">
  <si>
    <t>Ruta</t>
  </si>
  <si>
    <t>Longitud</t>
  </si>
  <si>
    <t>n ( e )</t>
  </si>
  <si>
    <t>T ( e )</t>
  </si>
  <si>
    <t>1 a 2</t>
  </si>
  <si>
    <t>1 a 3</t>
  </si>
  <si>
    <t>2 a 3</t>
  </si>
  <si>
    <t>2 a 6</t>
  </si>
  <si>
    <t>3 a 4</t>
  </si>
  <si>
    <t>4 a 5</t>
  </si>
  <si>
    <t>5 a 6</t>
  </si>
  <si>
    <t>5 a 7</t>
  </si>
  <si>
    <t>6 a 7</t>
  </si>
  <si>
    <t>Finales</t>
  </si>
  <si>
    <t>Inicial</t>
  </si>
  <si>
    <t>1a iteración</t>
  </si>
  <si>
    <t>Hormiga 1</t>
  </si>
  <si>
    <t>n ( e ) T ( e )</t>
  </si>
  <si>
    <t>Pxy</t>
  </si>
  <si>
    <t>Pxy Acum</t>
  </si>
  <si>
    <t># Aleatorio</t>
  </si>
  <si>
    <t>Ruta Final</t>
  </si>
  <si>
    <t>1 - 2 - 6 - 7</t>
  </si>
  <si>
    <t>6 a 5</t>
  </si>
  <si>
    <t>Hormiga 2</t>
  </si>
  <si>
    <t>1 - 2 - 3 - 4</t>
  </si>
  <si>
    <t>Hormiga 3</t>
  </si>
  <si>
    <t>3 a 2</t>
  </si>
  <si>
    <t>1 - 3 - 2 - 6 - 5</t>
  </si>
  <si>
    <t>1 - 3 - 2 - 6 - 7</t>
  </si>
  <si>
    <t>Hormiga 4</t>
  </si>
  <si>
    <t>Hormiga 5</t>
  </si>
  <si>
    <t>1 - 2 - 6 - 5</t>
  </si>
  <si>
    <t>Hormiga 6</t>
  </si>
  <si>
    <t>ΔTxy</t>
  </si>
  <si>
    <t>(1-p)Txy</t>
  </si>
  <si>
    <t>2a iteración</t>
  </si>
  <si>
    <t>1 -3 - 4   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</si>
</sst>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03C4E67-B984-4E88-BC4A-E8F75DC5C57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B51BB-4557-4838-9023-25D994677F00}">
  <dimension ref="A1:P83"/>
  <sheetViews>
    <sheetView tabSelected="1" topLeftCell="A61" workbookViewId="0">
      <selection activeCell="M26" sqref="M26"/>
    </sheetView>
  </sheetViews>
  <sheetFormatPr baseColWidth="10" defaultRowHeight="14.4" x14ac:dyDescent="0.3"/>
  <cols>
    <col min="3" max="3" width="13.109375" customWidth="1"/>
    <col min="4" max="4" width="14.21875" customWidth="1"/>
  </cols>
  <sheetData>
    <row r="1" spans="1:15" x14ac:dyDescent="0.3">
      <c r="A1" t="s">
        <v>14</v>
      </c>
      <c r="B1">
        <v>1</v>
      </c>
      <c r="G1" t="s">
        <v>20</v>
      </c>
    </row>
    <row r="2" spans="1:15" x14ac:dyDescent="0.3">
      <c r="A2" t="s">
        <v>13</v>
      </c>
      <c r="B2">
        <v>4</v>
      </c>
      <c r="C2">
        <v>5</v>
      </c>
      <c r="D2">
        <v>7</v>
      </c>
      <c r="G2">
        <f ca="1">RAND()</f>
        <v>0.94867281113739954</v>
      </c>
    </row>
    <row r="4" spans="1:15" x14ac:dyDescent="0.3">
      <c r="A4" t="s">
        <v>0</v>
      </c>
      <c r="B4" t="s">
        <v>1</v>
      </c>
      <c r="C4" t="s">
        <v>2</v>
      </c>
      <c r="D4" t="s">
        <v>3</v>
      </c>
      <c r="J4" t="s">
        <v>0</v>
      </c>
      <c r="K4" t="s">
        <v>1</v>
      </c>
      <c r="L4" t="s">
        <v>2</v>
      </c>
      <c r="M4" t="s">
        <v>35</v>
      </c>
      <c r="N4" s="2" t="s">
        <v>34</v>
      </c>
      <c r="O4" t="s">
        <v>3</v>
      </c>
    </row>
    <row r="5" spans="1:15" x14ac:dyDescent="0.3">
      <c r="A5" s="1" t="s">
        <v>4</v>
      </c>
      <c r="B5">
        <v>50</v>
      </c>
      <c r="C5">
        <f>1/B5</f>
        <v>0.02</v>
      </c>
      <c r="D5">
        <v>0.1</v>
      </c>
      <c r="J5" s="1" t="s">
        <v>4</v>
      </c>
      <c r="K5">
        <v>50</v>
      </c>
      <c r="L5">
        <f>1/K5</f>
        <v>0.02</v>
      </c>
      <c r="M5">
        <f>(1-0.01)*D5</f>
        <v>9.9000000000000005E-2</v>
      </c>
      <c r="N5">
        <f>1/250+1/650+1/300+1/650</f>
        <v>1.0410256410256412E-2</v>
      </c>
      <c r="O5">
        <f>SUM(M5:N5)</f>
        <v>0.10941025641025642</v>
      </c>
    </row>
    <row r="6" spans="1:15" x14ac:dyDescent="0.3">
      <c r="A6" t="s">
        <v>5</v>
      </c>
      <c r="B6">
        <v>100</v>
      </c>
      <c r="C6">
        <f t="shared" ref="C6:C13" si="0">1/B6</f>
        <v>0.01</v>
      </c>
      <c r="D6">
        <v>0.1</v>
      </c>
      <c r="J6" t="s">
        <v>5</v>
      </c>
      <c r="K6">
        <v>100</v>
      </c>
      <c r="L6">
        <f t="shared" ref="L6:L13" si="1">1/K6</f>
        <v>0.01</v>
      </c>
      <c r="M6">
        <f t="shared" ref="M6:M13" si="2">(1-0.01)*D6</f>
        <v>9.9000000000000005E-2</v>
      </c>
      <c r="N6">
        <f>1/650+1/600</f>
        <v>3.205128205128205E-3</v>
      </c>
      <c r="O6">
        <f t="shared" ref="O6:O13" si="3">SUM(M6:N6)</f>
        <v>0.10220512820512821</v>
      </c>
    </row>
    <row r="7" spans="1:15" x14ac:dyDescent="0.3">
      <c r="A7" t="s">
        <v>6</v>
      </c>
      <c r="B7">
        <v>300</v>
      </c>
      <c r="C7">
        <f t="shared" si="0"/>
        <v>3.3333333333333335E-3</v>
      </c>
      <c r="D7">
        <v>0.1</v>
      </c>
      <c r="J7" t="s">
        <v>6</v>
      </c>
      <c r="K7">
        <v>300</v>
      </c>
      <c r="L7">
        <f t="shared" si="1"/>
        <v>3.3333333333333335E-3</v>
      </c>
      <c r="M7">
        <f t="shared" si="2"/>
        <v>9.9000000000000005E-2</v>
      </c>
      <c r="N7">
        <f>1/650+1/650+1/600+1/650</f>
        <v>6.2820512820512819E-3</v>
      </c>
      <c r="O7">
        <f t="shared" si="3"/>
        <v>0.10528205128205129</v>
      </c>
    </row>
    <row r="8" spans="1:15" x14ac:dyDescent="0.3">
      <c r="A8" t="s">
        <v>7</v>
      </c>
      <c r="B8">
        <v>50</v>
      </c>
      <c r="C8">
        <f t="shared" si="0"/>
        <v>0.02</v>
      </c>
      <c r="D8">
        <v>0.1</v>
      </c>
      <c r="J8" t="s">
        <v>7</v>
      </c>
      <c r="K8">
        <v>50</v>
      </c>
      <c r="L8">
        <f t="shared" si="1"/>
        <v>0.02</v>
      </c>
      <c r="M8">
        <f t="shared" si="2"/>
        <v>9.9000000000000005E-2</v>
      </c>
      <c r="N8">
        <f>1/250+1/650+1/600+1/300</f>
        <v>1.053846153846154E-2</v>
      </c>
      <c r="O8">
        <f t="shared" si="3"/>
        <v>0.10953846153846154</v>
      </c>
    </row>
    <row r="9" spans="1:15" x14ac:dyDescent="0.3">
      <c r="A9" t="s">
        <v>8</v>
      </c>
      <c r="B9">
        <v>300</v>
      </c>
      <c r="C9">
        <f t="shared" si="0"/>
        <v>3.3333333333333335E-3</v>
      </c>
      <c r="D9">
        <v>0.1</v>
      </c>
      <c r="J9" t="s">
        <v>8</v>
      </c>
      <c r="K9">
        <v>300</v>
      </c>
      <c r="L9">
        <f t="shared" si="1"/>
        <v>3.3333333333333335E-3</v>
      </c>
      <c r="M9">
        <f t="shared" si="2"/>
        <v>9.9000000000000005E-2</v>
      </c>
      <c r="N9">
        <f>1/650+1/650</f>
        <v>3.0769230769230769E-3</v>
      </c>
      <c r="O9">
        <f t="shared" si="3"/>
        <v>0.10207692307692308</v>
      </c>
    </row>
    <row r="10" spans="1:15" x14ac:dyDescent="0.3">
      <c r="A10" t="s">
        <v>9</v>
      </c>
      <c r="B10">
        <v>1000</v>
      </c>
      <c r="C10">
        <f t="shared" si="0"/>
        <v>1E-3</v>
      </c>
      <c r="D10">
        <v>0.1</v>
      </c>
      <c r="J10" t="s">
        <v>9</v>
      </c>
      <c r="K10">
        <v>1000</v>
      </c>
      <c r="L10">
        <f t="shared" si="1"/>
        <v>1E-3</v>
      </c>
      <c r="M10">
        <f t="shared" si="2"/>
        <v>9.9000000000000005E-2</v>
      </c>
      <c r="N10">
        <v>0</v>
      </c>
      <c r="O10">
        <f t="shared" si="3"/>
        <v>9.9000000000000005E-2</v>
      </c>
    </row>
    <row r="11" spans="1:15" x14ac:dyDescent="0.3">
      <c r="A11" t="s">
        <v>10</v>
      </c>
      <c r="B11">
        <v>200</v>
      </c>
      <c r="C11">
        <f t="shared" si="0"/>
        <v>5.0000000000000001E-3</v>
      </c>
      <c r="D11">
        <v>0.1</v>
      </c>
      <c r="J11" t="s">
        <v>10</v>
      </c>
      <c r="K11">
        <v>200</v>
      </c>
      <c r="L11">
        <f t="shared" si="1"/>
        <v>5.0000000000000001E-3</v>
      </c>
      <c r="M11">
        <f t="shared" si="2"/>
        <v>9.9000000000000005E-2</v>
      </c>
      <c r="N11">
        <f>1/650+1/300</f>
        <v>4.871794871794872E-3</v>
      </c>
      <c r="O11">
        <f t="shared" si="3"/>
        <v>0.10387179487179488</v>
      </c>
    </row>
    <row r="12" spans="1:15" x14ac:dyDescent="0.3">
      <c r="A12" t="s">
        <v>11</v>
      </c>
      <c r="B12">
        <v>350</v>
      </c>
      <c r="C12">
        <f t="shared" si="0"/>
        <v>2.8571428571428571E-3</v>
      </c>
      <c r="D12">
        <v>0.1</v>
      </c>
      <c r="J12" t="s">
        <v>11</v>
      </c>
      <c r="K12">
        <v>350</v>
      </c>
      <c r="L12">
        <f t="shared" si="1"/>
        <v>2.8571428571428571E-3</v>
      </c>
      <c r="M12">
        <f t="shared" si="2"/>
        <v>9.9000000000000005E-2</v>
      </c>
      <c r="N12">
        <v>0</v>
      </c>
      <c r="O12">
        <f t="shared" si="3"/>
        <v>9.9000000000000005E-2</v>
      </c>
    </row>
    <row r="13" spans="1:15" x14ac:dyDescent="0.3">
      <c r="A13" t="s">
        <v>12</v>
      </c>
      <c r="B13">
        <v>150</v>
      </c>
      <c r="C13">
        <f t="shared" si="0"/>
        <v>6.6666666666666671E-3</v>
      </c>
      <c r="D13">
        <v>0.1</v>
      </c>
      <c r="J13" t="s">
        <v>12</v>
      </c>
      <c r="K13">
        <v>150</v>
      </c>
      <c r="L13">
        <f t="shared" si="1"/>
        <v>6.6666666666666671E-3</v>
      </c>
      <c r="M13">
        <f t="shared" si="2"/>
        <v>9.9000000000000005E-2</v>
      </c>
      <c r="N13">
        <f>1/250+1/600</f>
        <v>5.6666666666666671E-3</v>
      </c>
      <c r="O13">
        <f t="shared" si="3"/>
        <v>0.10466666666666667</v>
      </c>
    </row>
    <row r="15" spans="1:15" x14ac:dyDescent="0.3">
      <c r="A15" t="s">
        <v>15</v>
      </c>
      <c r="J15" t="s">
        <v>36</v>
      </c>
    </row>
    <row r="16" spans="1:15" x14ac:dyDescent="0.3">
      <c r="A16" t="s">
        <v>16</v>
      </c>
      <c r="B16" t="s">
        <v>0</v>
      </c>
      <c r="C16" t="s">
        <v>17</v>
      </c>
      <c r="D16" t="s">
        <v>18</v>
      </c>
      <c r="E16" t="s">
        <v>19</v>
      </c>
      <c r="J16" t="s">
        <v>16</v>
      </c>
      <c r="K16" t="s">
        <v>0</v>
      </c>
      <c r="L16" t="s">
        <v>17</v>
      </c>
      <c r="M16" t="s">
        <v>18</v>
      </c>
      <c r="N16" t="s">
        <v>19</v>
      </c>
    </row>
    <row r="17" spans="1:16" x14ac:dyDescent="0.3">
      <c r="B17" s="1" t="s">
        <v>4</v>
      </c>
      <c r="C17">
        <f>$C$5*$D$5</f>
        <v>2E-3</v>
      </c>
      <c r="D17">
        <f>C17/$C$19</f>
        <v>0.66666666666666663</v>
      </c>
      <c r="E17">
        <f>D17</f>
        <v>0.66666666666666663</v>
      </c>
      <c r="G17">
        <v>0.33422089827077994</v>
      </c>
      <c r="K17" s="1" t="s">
        <v>4</v>
      </c>
      <c r="L17">
        <f>$L$5*$O$5</f>
        <v>2.1882051282051287E-3</v>
      </c>
      <c r="M17">
        <f>L17/$L$19</f>
        <v>0.68162939297124603</v>
      </c>
      <c r="N17">
        <f>M17</f>
        <v>0.68162939297124603</v>
      </c>
      <c r="P17">
        <v>0.393898694143751</v>
      </c>
    </row>
    <row r="18" spans="1:16" x14ac:dyDescent="0.3">
      <c r="B18" t="s">
        <v>5</v>
      </c>
      <c r="C18">
        <f>$C$6*$D$6</f>
        <v>1E-3</v>
      </c>
      <c r="D18">
        <f>C18/$C$19</f>
        <v>0.33333333333333331</v>
      </c>
      <c r="E18">
        <v>1</v>
      </c>
      <c r="G18" t="s">
        <v>4</v>
      </c>
      <c r="K18" t="s">
        <v>5</v>
      </c>
      <c r="L18">
        <f>$L$6*$O$6</f>
        <v>1.0220512820512822E-3</v>
      </c>
      <c r="M18">
        <f>L18/$L$19</f>
        <v>0.31837060702875397</v>
      </c>
      <c r="N18">
        <v>1</v>
      </c>
      <c r="P18" t="str">
        <f>IF(P17&lt;N17,K17,K18)</f>
        <v>1 a 2</v>
      </c>
    </row>
    <row r="19" spans="1:16" x14ac:dyDescent="0.3">
      <c r="C19">
        <f>SUM(C17:C18)</f>
        <v>3.0000000000000001E-3</v>
      </c>
      <c r="L19">
        <f>SUM(L17:L18)</f>
        <v>3.2102564102564112E-3</v>
      </c>
    </row>
    <row r="20" spans="1:16" x14ac:dyDescent="0.3">
      <c r="B20" t="s">
        <v>6</v>
      </c>
      <c r="C20">
        <f>$C$7*$D$7</f>
        <v>3.3333333333333338E-4</v>
      </c>
      <c r="D20">
        <f>C20/$C$22</f>
        <v>0.14285714285714288</v>
      </c>
      <c r="E20">
        <f>D20</f>
        <v>0.14285714285714288</v>
      </c>
      <c r="G20">
        <v>0.2661014714204859</v>
      </c>
      <c r="K20" t="s">
        <v>6</v>
      </c>
      <c r="L20">
        <f>$L$7*$O$7</f>
        <v>3.5094017094017098E-4</v>
      </c>
      <c r="M20">
        <f>L20/$L$22</f>
        <v>0.13807249983186495</v>
      </c>
      <c r="N20">
        <f>M20</f>
        <v>0.13807249983186495</v>
      </c>
      <c r="P20">
        <v>0.945027921193895</v>
      </c>
    </row>
    <row r="21" spans="1:16" x14ac:dyDescent="0.3">
      <c r="B21" t="s">
        <v>7</v>
      </c>
      <c r="C21">
        <f>$C$8*$D$8</f>
        <v>2E-3</v>
      </c>
      <c r="D21">
        <f>C21/$C$22</f>
        <v>0.8571428571428571</v>
      </c>
      <c r="E21">
        <v>1</v>
      </c>
      <c r="G21" t="s">
        <v>7</v>
      </c>
      <c r="K21" t="s">
        <v>7</v>
      </c>
      <c r="L21">
        <f>$L$8*$O$8</f>
        <v>2.1907692307692309E-3</v>
      </c>
      <c r="M21">
        <f>L21/$L$22</f>
        <v>0.86192750016813502</v>
      </c>
      <c r="N21">
        <v>1</v>
      </c>
      <c r="P21" t="str">
        <f>IF(P20&lt;N20,K20,K21)</f>
        <v>2 a 6</v>
      </c>
    </row>
    <row r="22" spans="1:16" x14ac:dyDescent="0.3">
      <c r="C22">
        <f>SUM(C20:C21)</f>
        <v>2.3333333333333335E-3</v>
      </c>
      <c r="L22">
        <f>SUM(L20:L21)</f>
        <v>2.5417094017094019E-3</v>
      </c>
    </row>
    <row r="23" spans="1:16" x14ac:dyDescent="0.3">
      <c r="B23" t="s">
        <v>23</v>
      </c>
      <c r="C23">
        <f>$C$11*$D$11</f>
        <v>5.0000000000000001E-4</v>
      </c>
      <c r="D23">
        <f>C23/$C$25</f>
        <v>0.42857142857142855</v>
      </c>
      <c r="E23">
        <f>D23</f>
        <v>0.42857142857142855</v>
      </c>
      <c r="G23">
        <v>0.46750577673620586</v>
      </c>
      <c r="K23" t="s">
        <v>23</v>
      </c>
      <c r="L23">
        <f>$L$11*$O$11</f>
        <v>5.193589743589744E-4</v>
      </c>
      <c r="M23">
        <f>L23/$L$25</f>
        <v>0.4267055229802324</v>
      </c>
      <c r="N23">
        <f>M23</f>
        <v>0.4267055229802324</v>
      </c>
      <c r="P23">
        <v>1.977004134344551E-2</v>
      </c>
    </row>
    <row r="24" spans="1:16" x14ac:dyDescent="0.3">
      <c r="B24" t="s">
        <v>12</v>
      </c>
      <c r="C24">
        <f>$C$13*$D$13</f>
        <v>6.6666666666666675E-4</v>
      </c>
      <c r="D24">
        <f>C24/$C$25</f>
        <v>0.57142857142857151</v>
      </c>
      <c r="E24">
        <v>1</v>
      </c>
      <c r="G24" t="s">
        <v>12</v>
      </c>
      <c r="K24" t="s">
        <v>12</v>
      </c>
      <c r="L24">
        <f>$L$13*$O$13</f>
        <v>6.9777777777777785E-4</v>
      </c>
      <c r="M24">
        <f>L24/$L$25</f>
        <v>0.57329447701976755</v>
      </c>
      <c r="N24">
        <v>1</v>
      </c>
      <c r="P24" t="str">
        <f>IF(P23&lt;N23,K23,K24)</f>
        <v>6 a 5</v>
      </c>
    </row>
    <row r="25" spans="1:16" x14ac:dyDescent="0.3">
      <c r="C25">
        <f>SUM(C23:C24)</f>
        <v>1.1666666666666668E-3</v>
      </c>
      <c r="L25">
        <f>SUM(L23:L24)</f>
        <v>1.2171367521367524E-3</v>
      </c>
    </row>
    <row r="26" spans="1:16" x14ac:dyDescent="0.3">
      <c r="B26" s="1" t="s">
        <v>21</v>
      </c>
      <c r="C26" t="s">
        <v>22</v>
      </c>
      <c r="D26">
        <f>B5+B8+B13</f>
        <v>250</v>
      </c>
      <c r="K26" s="1" t="s">
        <v>21</v>
      </c>
      <c r="L26" t="s">
        <v>32</v>
      </c>
      <c r="M26">
        <f>$K$5+$K$8+$K$11</f>
        <v>300</v>
      </c>
    </row>
    <row r="28" spans="1:16" x14ac:dyDescent="0.3">
      <c r="A28" t="s">
        <v>24</v>
      </c>
      <c r="B28" t="s">
        <v>0</v>
      </c>
      <c r="C28" t="s">
        <v>17</v>
      </c>
      <c r="D28" t="s">
        <v>18</v>
      </c>
      <c r="E28" t="s">
        <v>19</v>
      </c>
      <c r="J28" t="s">
        <v>24</v>
      </c>
      <c r="K28" t="s">
        <v>0</v>
      </c>
      <c r="L28" t="s">
        <v>17</v>
      </c>
      <c r="M28" t="s">
        <v>18</v>
      </c>
      <c r="N28" t="s">
        <v>19</v>
      </c>
    </row>
    <row r="29" spans="1:16" x14ac:dyDescent="0.3">
      <c r="B29" s="1" t="s">
        <v>4</v>
      </c>
      <c r="C29">
        <f>$C$5*$D$5</f>
        <v>2E-3</v>
      </c>
      <c r="D29">
        <f>C29/$C$31</f>
        <v>0.66666666666666663</v>
      </c>
      <c r="E29">
        <f>D29</f>
        <v>0.66666666666666663</v>
      </c>
      <c r="G29">
        <v>0.23816461921528831</v>
      </c>
      <c r="K29" s="1" t="s">
        <v>4</v>
      </c>
      <c r="L29">
        <f>$L$5*$O$5</f>
        <v>2.1882051282051287E-3</v>
      </c>
      <c r="M29">
        <f>L29/$L$19</f>
        <v>0.68162939297124603</v>
      </c>
      <c r="N29">
        <f>M29</f>
        <v>0.68162939297124603</v>
      </c>
      <c r="P29">
        <v>0.62460413498383704</v>
      </c>
    </row>
    <row r="30" spans="1:16" x14ac:dyDescent="0.3">
      <c r="B30" t="s">
        <v>5</v>
      </c>
      <c r="C30">
        <f>$C$6*$D$6</f>
        <v>1E-3</v>
      </c>
      <c r="D30">
        <f>C30/$C$31</f>
        <v>0.33333333333333331</v>
      </c>
      <c r="E30">
        <v>1</v>
      </c>
      <c r="G30" t="str">
        <f>IF(G29&lt;E29,B29,B30)</f>
        <v>1 a 2</v>
      </c>
      <c r="K30" t="s">
        <v>5</v>
      </c>
      <c r="L30">
        <f>$L$6*$O$6</f>
        <v>1.0220512820512822E-3</v>
      </c>
      <c r="M30">
        <f>L30/$L$19</f>
        <v>0.31837060702875397</v>
      </c>
      <c r="N30">
        <v>1</v>
      </c>
      <c r="P30" t="str">
        <f>IF(P29&lt;N29,K29,K30)</f>
        <v>1 a 2</v>
      </c>
    </row>
    <row r="31" spans="1:16" x14ac:dyDescent="0.3">
      <c r="C31">
        <f>SUM(C29:C30)</f>
        <v>3.0000000000000001E-3</v>
      </c>
      <c r="L31">
        <f>SUM(L29:L30)</f>
        <v>3.2102564102564112E-3</v>
      </c>
    </row>
    <row r="32" spans="1:16" x14ac:dyDescent="0.3">
      <c r="B32" t="s">
        <v>6</v>
      </c>
      <c r="C32">
        <f>$C$7*$D$7</f>
        <v>3.3333333333333338E-4</v>
      </c>
      <c r="D32">
        <f>C32/$C$34</f>
        <v>0.14285714285714288</v>
      </c>
      <c r="E32">
        <f>D32</f>
        <v>0.14285714285714288</v>
      </c>
      <c r="G32">
        <v>9.6980432679941719E-3</v>
      </c>
      <c r="K32" t="s">
        <v>6</v>
      </c>
      <c r="L32">
        <f>$L$7*$O$7</f>
        <v>3.5094017094017098E-4</v>
      </c>
      <c r="M32">
        <f>L32/$L$22</f>
        <v>0.13807249983186495</v>
      </c>
      <c r="N32">
        <f>M32</f>
        <v>0.13807249983186495</v>
      </c>
      <c r="P32">
        <v>0.7507297213568942</v>
      </c>
    </row>
    <row r="33" spans="1:16" x14ac:dyDescent="0.3">
      <c r="B33" t="s">
        <v>7</v>
      </c>
      <c r="C33">
        <f>$C$8*$D$8</f>
        <v>2E-3</v>
      </c>
      <c r="D33">
        <f>C33/$C$34</f>
        <v>0.8571428571428571</v>
      </c>
      <c r="E33">
        <v>1</v>
      </c>
      <c r="G33" t="str">
        <f>IF(G32&lt;E32,B32,B33)</f>
        <v>2 a 3</v>
      </c>
      <c r="K33" t="s">
        <v>7</v>
      </c>
      <c r="L33">
        <f>$L$8*$O$8</f>
        <v>2.1907692307692309E-3</v>
      </c>
      <c r="M33">
        <f>L33/$L$22</f>
        <v>0.86192750016813502</v>
      </c>
      <c r="N33">
        <v>1</v>
      </c>
      <c r="P33" t="str">
        <f>IF(P32&lt;N32,K32,K33)</f>
        <v>2 a 6</v>
      </c>
    </row>
    <row r="34" spans="1:16" x14ac:dyDescent="0.3">
      <c r="C34">
        <f>SUM(C32:C33)</f>
        <v>2.3333333333333335E-3</v>
      </c>
      <c r="L34">
        <f>SUM(L32:L33)</f>
        <v>2.5417094017094019E-3</v>
      </c>
    </row>
    <row r="35" spans="1:16" x14ac:dyDescent="0.3">
      <c r="B35" s="1" t="s">
        <v>21</v>
      </c>
      <c r="C35" t="s">
        <v>25</v>
      </c>
      <c r="D35">
        <f>$B$5+$B$7+$B$9</f>
        <v>650</v>
      </c>
      <c r="K35" t="s">
        <v>23</v>
      </c>
      <c r="L35">
        <f>$L$11*$O$11</f>
        <v>5.193589743589744E-4</v>
      </c>
      <c r="M35">
        <f>L35/$L$25</f>
        <v>0.4267055229802324</v>
      </c>
      <c r="N35">
        <f>M35</f>
        <v>0.4267055229802324</v>
      </c>
      <c r="P35">
        <v>0.51982389985756083</v>
      </c>
    </row>
    <row r="36" spans="1:16" x14ac:dyDescent="0.3">
      <c r="K36" t="s">
        <v>12</v>
      </c>
      <c r="L36">
        <f>$L$13*$O$13</f>
        <v>6.9777777777777785E-4</v>
      </c>
      <c r="M36">
        <f>L36/$L$25</f>
        <v>0.57329447701976755</v>
      </c>
      <c r="N36">
        <v>1</v>
      </c>
      <c r="P36" t="str">
        <f>IF(P35&lt;N35,K35,K36)</f>
        <v>6 a 7</v>
      </c>
    </row>
    <row r="37" spans="1:16" x14ac:dyDescent="0.3">
      <c r="A37" t="s">
        <v>26</v>
      </c>
      <c r="B37" t="s">
        <v>0</v>
      </c>
      <c r="C37" t="s">
        <v>17</v>
      </c>
      <c r="D37" t="s">
        <v>18</v>
      </c>
      <c r="E37" t="s">
        <v>19</v>
      </c>
      <c r="L37">
        <f>SUM(L35:L36)</f>
        <v>1.2171367521367524E-3</v>
      </c>
    </row>
    <row r="38" spans="1:16" x14ac:dyDescent="0.3">
      <c r="B38" s="1" t="s">
        <v>4</v>
      </c>
      <c r="C38">
        <f>$C$5*$D$5</f>
        <v>2E-3</v>
      </c>
      <c r="D38">
        <f>C38/$C$19</f>
        <v>0.66666666666666663</v>
      </c>
      <c r="E38">
        <f>D38</f>
        <v>0.66666666666666663</v>
      </c>
      <c r="G38">
        <v>0.77027629493134153</v>
      </c>
      <c r="K38" s="1" t="s">
        <v>21</v>
      </c>
      <c r="L38" t="s">
        <v>22</v>
      </c>
      <c r="M38">
        <f>$K$5+$K$8+$K$13</f>
        <v>250</v>
      </c>
    </row>
    <row r="39" spans="1:16" x14ac:dyDescent="0.3">
      <c r="B39" t="s">
        <v>5</v>
      </c>
      <c r="C39">
        <f>$C$6*$D$6</f>
        <v>1E-3</v>
      </c>
      <c r="D39">
        <f>C39/$C$19</f>
        <v>0.33333333333333331</v>
      </c>
      <c r="E39">
        <v>1</v>
      </c>
      <c r="G39" t="str">
        <f>IF(G38&lt;E38,B38,B39)</f>
        <v>1 a 3</v>
      </c>
    </row>
    <row r="40" spans="1:16" x14ac:dyDescent="0.3">
      <c r="C40">
        <f>SUM(C38:C39)</f>
        <v>3.0000000000000001E-3</v>
      </c>
      <c r="J40" t="s">
        <v>26</v>
      </c>
      <c r="K40" t="s">
        <v>0</v>
      </c>
      <c r="L40" t="s">
        <v>17</v>
      </c>
      <c r="M40" t="s">
        <v>18</v>
      </c>
      <c r="N40" t="s">
        <v>19</v>
      </c>
    </row>
    <row r="41" spans="1:16" x14ac:dyDescent="0.3">
      <c r="B41" t="s">
        <v>27</v>
      </c>
      <c r="C41">
        <f>$C$7*$D$7</f>
        <v>3.3333333333333338E-4</v>
      </c>
      <c r="D41">
        <f>C41/$C$43</f>
        <v>0.5</v>
      </c>
      <c r="E41">
        <f>D41</f>
        <v>0.5</v>
      </c>
      <c r="G41">
        <v>0.44717903426182048</v>
      </c>
      <c r="K41" s="1" t="s">
        <v>4</v>
      </c>
      <c r="L41">
        <f>$L$5*$O$5</f>
        <v>2.1882051282051287E-3</v>
      </c>
      <c r="M41">
        <f>L41/$L$19</f>
        <v>0.68162939297124603</v>
      </c>
      <c r="N41">
        <f>M41</f>
        <v>0.68162939297124603</v>
      </c>
      <c r="P41">
        <v>0.57348069870500917</v>
      </c>
    </row>
    <row r="42" spans="1:16" x14ac:dyDescent="0.3">
      <c r="B42" t="s">
        <v>8</v>
      </c>
      <c r="C42">
        <f>$C$9*$D$9</f>
        <v>3.3333333333333338E-4</v>
      </c>
      <c r="D42">
        <f>C42/$C$43</f>
        <v>0.5</v>
      </c>
      <c r="E42">
        <v>1</v>
      </c>
      <c r="G42" t="str">
        <f>IF(G41&lt;E41,B41,B42)</f>
        <v>3 a 2</v>
      </c>
      <c r="K42" t="s">
        <v>5</v>
      </c>
      <c r="L42">
        <f>$L$6*$O$6</f>
        <v>1.0220512820512822E-3</v>
      </c>
      <c r="M42">
        <f>L42/$L$19</f>
        <v>0.31837060702875397</v>
      </c>
      <c r="N42">
        <v>1</v>
      </c>
      <c r="P42" t="str">
        <f>IF(P41&lt;N41,K41,K42)</f>
        <v>1 a 2</v>
      </c>
    </row>
    <row r="43" spans="1:16" x14ac:dyDescent="0.3">
      <c r="C43">
        <f>SUM(C41:C42)</f>
        <v>6.6666666666666675E-4</v>
      </c>
      <c r="L43">
        <f>SUM(L41:L42)</f>
        <v>3.2102564102564112E-3</v>
      </c>
    </row>
    <row r="44" spans="1:16" x14ac:dyDescent="0.3">
      <c r="B44" t="s">
        <v>23</v>
      </c>
      <c r="C44">
        <f>$C$11*$D$11</f>
        <v>5.0000000000000001E-4</v>
      </c>
      <c r="D44">
        <f>C44/$C$46</f>
        <v>0.42857142857142855</v>
      </c>
      <c r="E44">
        <f>D44</f>
        <v>0.42857142857142855</v>
      </c>
      <c r="G44">
        <v>0.18849228863084344</v>
      </c>
      <c r="K44" t="s">
        <v>6</v>
      </c>
      <c r="L44">
        <f>$L$7*$O$7</f>
        <v>3.5094017094017098E-4</v>
      </c>
      <c r="M44">
        <f>L44/$L$22</f>
        <v>0.13807249983186495</v>
      </c>
      <c r="N44">
        <f>M44</f>
        <v>0.13807249983186495</v>
      </c>
      <c r="P44">
        <v>0.83291158906729235</v>
      </c>
    </row>
    <row r="45" spans="1:16" x14ac:dyDescent="0.3">
      <c r="B45" t="s">
        <v>12</v>
      </c>
      <c r="C45">
        <f>$C$13*$D$13</f>
        <v>6.6666666666666675E-4</v>
      </c>
      <c r="D45">
        <f>C45/$C$46</f>
        <v>0.57142857142857151</v>
      </c>
      <c r="E45">
        <v>1</v>
      </c>
      <c r="G45" t="str">
        <f>IF(G44&lt;E44,B44,B45)</f>
        <v>6 a 5</v>
      </c>
      <c r="K45" t="s">
        <v>7</v>
      </c>
      <c r="L45">
        <f>$L$8*$O$8</f>
        <v>2.1907692307692309E-3</v>
      </c>
      <c r="M45">
        <f>L45/$L$22</f>
        <v>0.86192750016813502</v>
      </c>
      <c r="N45">
        <v>1</v>
      </c>
      <c r="P45" t="str">
        <f>IF(P44&lt;N44,K44,K45)</f>
        <v>2 a 6</v>
      </c>
    </row>
    <row r="46" spans="1:16" x14ac:dyDescent="0.3">
      <c r="C46">
        <f>SUM(C44:C45)</f>
        <v>1.1666666666666668E-3</v>
      </c>
      <c r="L46">
        <f>SUM(L44:L45)</f>
        <v>2.5417094017094019E-3</v>
      </c>
    </row>
    <row r="47" spans="1:16" x14ac:dyDescent="0.3">
      <c r="B47" s="1" t="s">
        <v>21</v>
      </c>
      <c r="C47" t="s">
        <v>28</v>
      </c>
      <c r="D47">
        <f>B6+B7+B8+B11</f>
        <v>650</v>
      </c>
      <c r="K47" t="s">
        <v>23</v>
      </c>
      <c r="L47">
        <f>$L$11*$O$11</f>
        <v>5.193589743589744E-4</v>
      </c>
      <c r="M47">
        <f>L47/$L$25</f>
        <v>0.4267055229802324</v>
      </c>
      <c r="N47">
        <f>M47</f>
        <v>0.4267055229802324</v>
      </c>
      <c r="P47">
        <v>0.76606350376072641</v>
      </c>
    </row>
    <row r="48" spans="1:16" x14ac:dyDescent="0.3">
      <c r="K48" t="s">
        <v>12</v>
      </c>
      <c r="L48">
        <f>$L$13*$O$13</f>
        <v>6.9777777777777785E-4</v>
      </c>
      <c r="M48">
        <f>L48/$L$25</f>
        <v>0.57329447701976755</v>
      </c>
      <c r="N48">
        <v>1</v>
      </c>
      <c r="P48" t="str">
        <f>IF(P47&lt;N47,K47,K48)</f>
        <v>6 a 7</v>
      </c>
    </row>
    <row r="49" spans="1:16" x14ac:dyDescent="0.3">
      <c r="A49" t="s">
        <v>30</v>
      </c>
      <c r="B49" t="s">
        <v>0</v>
      </c>
      <c r="C49" t="s">
        <v>17</v>
      </c>
      <c r="D49" t="s">
        <v>18</v>
      </c>
      <c r="E49" t="s">
        <v>19</v>
      </c>
      <c r="L49">
        <f>SUM(L47:L48)</f>
        <v>1.2171367521367524E-3</v>
      </c>
    </row>
    <row r="50" spans="1:16" x14ac:dyDescent="0.3">
      <c r="B50" s="1" t="s">
        <v>4</v>
      </c>
      <c r="C50">
        <f>$C$5*$D$5</f>
        <v>2E-3</v>
      </c>
      <c r="D50">
        <f>C50/$C$19</f>
        <v>0.66666666666666663</v>
      </c>
      <c r="E50">
        <f>D50</f>
        <v>0.66666666666666663</v>
      </c>
      <c r="G50">
        <v>0.67030773974042213</v>
      </c>
      <c r="K50" s="1" t="s">
        <v>21</v>
      </c>
      <c r="L50" t="s">
        <v>22</v>
      </c>
      <c r="M50">
        <f>$K$5+$K$8+$K$13</f>
        <v>250</v>
      </c>
    </row>
    <row r="51" spans="1:16" x14ac:dyDescent="0.3">
      <c r="B51" t="s">
        <v>5</v>
      </c>
      <c r="C51">
        <f>$C$6*$D$6</f>
        <v>1E-3</v>
      </c>
      <c r="D51">
        <f>C51/$C$19</f>
        <v>0.33333333333333331</v>
      </c>
      <c r="E51">
        <v>1</v>
      </c>
      <c r="G51" t="str">
        <f>IF(G50&lt;E50,B50,B51)</f>
        <v>1 a 3</v>
      </c>
    </row>
    <row r="52" spans="1:16" x14ac:dyDescent="0.3">
      <c r="C52">
        <f>SUM(C50:C51)</f>
        <v>3.0000000000000001E-3</v>
      </c>
      <c r="J52" t="s">
        <v>30</v>
      </c>
      <c r="K52" t="s">
        <v>0</v>
      </c>
      <c r="L52" t="s">
        <v>17</v>
      </c>
      <c r="M52" t="s">
        <v>18</v>
      </c>
      <c r="N52" t="s">
        <v>19</v>
      </c>
    </row>
    <row r="53" spans="1:16" x14ac:dyDescent="0.3">
      <c r="B53" t="s">
        <v>27</v>
      </c>
      <c r="C53">
        <f>$C$7*$D$7</f>
        <v>3.3333333333333338E-4</v>
      </c>
      <c r="D53">
        <f>C53/$C$43</f>
        <v>0.5</v>
      </c>
      <c r="E53">
        <f>D53</f>
        <v>0.5</v>
      </c>
      <c r="G53">
        <v>0.27430391860086378</v>
      </c>
      <c r="K53" s="1" t="s">
        <v>4</v>
      </c>
      <c r="L53">
        <f>$L$5*$O$5</f>
        <v>2.1882051282051287E-3</v>
      </c>
      <c r="M53">
        <f>L53/$L$19</f>
        <v>0.68162939297124603</v>
      </c>
      <c r="N53">
        <f>M53</f>
        <v>0.68162939297124603</v>
      </c>
      <c r="P53">
        <v>0.75476781659232139</v>
      </c>
    </row>
    <row r="54" spans="1:16" x14ac:dyDescent="0.3">
      <c r="B54" t="s">
        <v>8</v>
      </c>
      <c r="C54">
        <f>$C$9*$D$9</f>
        <v>3.3333333333333338E-4</v>
      </c>
      <c r="D54">
        <f>C54/$C$43</f>
        <v>0.5</v>
      </c>
      <c r="E54">
        <v>1</v>
      </c>
      <c r="G54" t="str">
        <f>IF(G53&lt;E53,B53,B54)</f>
        <v>3 a 2</v>
      </c>
      <c r="K54" t="s">
        <v>5</v>
      </c>
      <c r="L54">
        <f>$L$6*$O$6</f>
        <v>1.0220512820512822E-3</v>
      </c>
      <c r="M54">
        <f>L54/$L$19</f>
        <v>0.31837060702875397</v>
      </c>
      <c r="N54">
        <v>1</v>
      </c>
      <c r="P54" t="str">
        <f>IF(P53&lt;N53,K53,K54)</f>
        <v>1 a 3</v>
      </c>
    </row>
    <row r="55" spans="1:16" x14ac:dyDescent="0.3">
      <c r="C55">
        <f>SUM(C53:C54)</f>
        <v>6.6666666666666675E-4</v>
      </c>
      <c r="L55">
        <f>SUM(L53:L54)</f>
        <v>3.2102564102564112E-3</v>
      </c>
    </row>
    <row r="56" spans="1:16" x14ac:dyDescent="0.3">
      <c r="B56" t="s">
        <v>23</v>
      </c>
      <c r="C56">
        <f>$C$11*$D$11</f>
        <v>5.0000000000000001E-4</v>
      </c>
      <c r="D56">
        <f>C56/$C$58</f>
        <v>0.42857142857142855</v>
      </c>
      <c r="E56">
        <f>D56</f>
        <v>0.42857142857142855</v>
      </c>
      <c r="G56">
        <v>0.50584611428715565</v>
      </c>
      <c r="K56" t="s">
        <v>27</v>
      </c>
      <c r="L56">
        <f>$L$7*$O$7</f>
        <v>3.5094017094017098E-4</v>
      </c>
      <c r="M56">
        <f>L56/$L$58</f>
        <v>0.50772845307283299</v>
      </c>
      <c r="N56">
        <f>M56</f>
        <v>0.50772845307283299</v>
      </c>
      <c r="P56">
        <v>0.9696705271853292</v>
      </c>
    </row>
    <row r="57" spans="1:16" x14ac:dyDescent="0.3">
      <c r="B57" t="s">
        <v>12</v>
      </c>
      <c r="C57">
        <f>$C$13*$D$13</f>
        <v>6.6666666666666675E-4</v>
      </c>
      <c r="D57">
        <f>C57/$C$58</f>
        <v>0.57142857142857151</v>
      </c>
      <c r="E57">
        <v>1</v>
      </c>
      <c r="G57" t="str">
        <f>IF(G56&lt;E56,B56,B57)</f>
        <v>6 a 7</v>
      </c>
      <c r="K57" t="s">
        <v>8</v>
      </c>
      <c r="L57">
        <f>$L$9*$O$9</f>
        <v>3.4025641025641027E-4</v>
      </c>
      <c r="M57">
        <f>L57/$L$58</f>
        <v>0.49227154692716701</v>
      </c>
      <c r="N57">
        <v>1</v>
      </c>
      <c r="P57" t="str">
        <f>IF(P56&lt;N56,K56,K57)</f>
        <v>3 a 4</v>
      </c>
    </row>
    <row r="58" spans="1:16" x14ac:dyDescent="0.3">
      <c r="C58">
        <f>SUM(C56:C57)</f>
        <v>1.1666666666666668E-3</v>
      </c>
      <c r="L58">
        <f>SUM(L56:L57)</f>
        <v>6.9119658119658125E-4</v>
      </c>
    </row>
    <row r="59" spans="1:16" x14ac:dyDescent="0.3">
      <c r="B59" s="1" t="s">
        <v>21</v>
      </c>
      <c r="C59" t="s">
        <v>29</v>
      </c>
      <c r="D59">
        <f>B6+B7+B8+B13</f>
        <v>600</v>
      </c>
      <c r="K59" t="s">
        <v>21</v>
      </c>
      <c r="L59" s="3" t="s">
        <v>37</v>
      </c>
      <c r="M59">
        <f>$K$6+$K$9</f>
        <v>400</v>
      </c>
    </row>
    <row r="61" spans="1:16" x14ac:dyDescent="0.3">
      <c r="A61" t="s">
        <v>31</v>
      </c>
      <c r="B61" t="s">
        <v>0</v>
      </c>
      <c r="C61" t="s">
        <v>17</v>
      </c>
      <c r="D61" t="s">
        <v>18</v>
      </c>
      <c r="E61" t="s">
        <v>19</v>
      </c>
      <c r="J61" t="s">
        <v>31</v>
      </c>
      <c r="K61" t="s">
        <v>0</v>
      </c>
      <c r="L61" t="s">
        <v>17</v>
      </c>
      <c r="M61" t="s">
        <v>18</v>
      </c>
      <c r="N61" t="s">
        <v>19</v>
      </c>
    </row>
    <row r="62" spans="1:16" x14ac:dyDescent="0.3">
      <c r="B62" s="1" t="s">
        <v>4</v>
      </c>
      <c r="C62">
        <f>$C$5*$D$5</f>
        <v>2E-3</v>
      </c>
      <c r="D62">
        <f>C62/$C$19</f>
        <v>0.66666666666666663</v>
      </c>
      <c r="E62">
        <f>D62</f>
        <v>0.66666666666666663</v>
      </c>
      <c r="G62">
        <v>0.56885894401566761</v>
      </c>
      <c r="K62" s="1" t="s">
        <v>4</v>
      </c>
      <c r="L62">
        <f>$L$5*$O$5</f>
        <v>2.1882051282051287E-3</v>
      </c>
      <c r="M62">
        <f>L62/$L$19</f>
        <v>0.68162939297124603</v>
      </c>
      <c r="N62">
        <f>M62</f>
        <v>0.68162939297124603</v>
      </c>
      <c r="P62">
        <v>0.87135484431592569</v>
      </c>
    </row>
    <row r="63" spans="1:16" x14ac:dyDescent="0.3">
      <c r="B63" t="s">
        <v>5</v>
      </c>
      <c r="C63">
        <f>$C$6*$D$6</f>
        <v>1E-3</v>
      </c>
      <c r="D63">
        <f>C63/$C$19</f>
        <v>0.33333333333333331</v>
      </c>
      <c r="E63">
        <v>1</v>
      </c>
      <c r="G63" t="str">
        <f>IF(G62&lt;E62,B62,B63)</f>
        <v>1 a 2</v>
      </c>
      <c r="K63" t="s">
        <v>5</v>
      </c>
      <c r="L63">
        <f>$L$6*$O$6</f>
        <v>1.0220512820512822E-3</v>
      </c>
      <c r="M63">
        <f>L63/$L$19</f>
        <v>0.31837060702875397</v>
      </c>
      <c r="N63">
        <v>1</v>
      </c>
      <c r="P63" t="str">
        <f>IF(P62&lt;N62,K62,K63)</f>
        <v>1 a 3</v>
      </c>
    </row>
    <row r="64" spans="1:16" x14ac:dyDescent="0.3">
      <c r="C64">
        <f>SUM(C62:C63)</f>
        <v>3.0000000000000001E-3</v>
      </c>
      <c r="L64">
        <f>SUM(L62:L63)</f>
        <v>3.2102564102564112E-3</v>
      </c>
    </row>
    <row r="65" spans="1:16" x14ac:dyDescent="0.3">
      <c r="B65" t="s">
        <v>6</v>
      </c>
      <c r="C65">
        <f>$C$7*$D$7</f>
        <v>3.3333333333333338E-4</v>
      </c>
      <c r="D65">
        <f>C65/$C$34</f>
        <v>0.14285714285714288</v>
      </c>
      <c r="E65">
        <f>D65</f>
        <v>0.14285714285714288</v>
      </c>
      <c r="G65">
        <v>0.45552970466016474</v>
      </c>
      <c r="K65" t="s">
        <v>27</v>
      </c>
      <c r="L65">
        <f>$L$7*$O$7</f>
        <v>3.5094017094017098E-4</v>
      </c>
      <c r="M65">
        <f>L65/$L$58</f>
        <v>0.50772845307283299</v>
      </c>
      <c r="N65">
        <f>M65</f>
        <v>0.50772845307283299</v>
      </c>
      <c r="P65">
        <v>0.68508733080758222</v>
      </c>
    </row>
    <row r="66" spans="1:16" x14ac:dyDescent="0.3">
      <c r="B66" t="s">
        <v>7</v>
      </c>
      <c r="C66">
        <f>$C$8*$D$8</f>
        <v>2E-3</v>
      </c>
      <c r="D66">
        <f>C66/$C$34</f>
        <v>0.8571428571428571</v>
      </c>
      <c r="E66">
        <v>1</v>
      </c>
      <c r="G66" t="str">
        <f>IF(G65&lt;E65,B65,B66)</f>
        <v>2 a 6</v>
      </c>
      <c r="K66" t="s">
        <v>8</v>
      </c>
      <c r="L66">
        <f>$L$9*$O$9</f>
        <v>3.4025641025641027E-4</v>
      </c>
      <c r="M66">
        <f>L66/$L$58</f>
        <v>0.49227154692716701</v>
      </c>
      <c r="N66">
        <v>1</v>
      </c>
      <c r="P66" t="str">
        <f>IF(P65&lt;N65,K65,K66)</f>
        <v>3 a 4</v>
      </c>
    </row>
    <row r="67" spans="1:16" x14ac:dyDescent="0.3">
      <c r="C67">
        <f>SUM(C65:C66)</f>
        <v>2.3333333333333335E-3</v>
      </c>
      <c r="L67">
        <f>SUM(L65:L66)</f>
        <v>6.9119658119658125E-4</v>
      </c>
    </row>
    <row r="68" spans="1:16" x14ac:dyDescent="0.3">
      <c r="B68" t="s">
        <v>23</v>
      </c>
      <c r="C68">
        <f>$C$11*$D$11</f>
        <v>5.0000000000000001E-4</v>
      </c>
      <c r="D68">
        <f>C68/$C$58</f>
        <v>0.42857142857142855</v>
      </c>
      <c r="E68">
        <f>D68</f>
        <v>0.42857142857142855</v>
      </c>
      <c r="G68">
        <v>0.22075963869214643</v>
      </c>
      <c r="K68" t="s">
        <v>21</v>
      </c>
      <c r="L68" s="3" t="s">
        <v>37</v>
      </c>
      <c r="M68">
        <f>$K$6+$K$9</f>
        <v>400</v>
      </c>
    </row>
    <row r="69" spans="1:16" x14ac:dyDescent="0.3">
      <c r="B69" t="s">
        <v>12</v>
      </c>
      <c r="C69">
        <f>$C$13*$D$13</f>
        <v>6.6666666666666675E-4</v>
      </c>
      <c r="D69">
        <f>C69/$C$58</f>
        <v>0.57142857142857151</v>
      </c>
      <c r="E69">
        <v>1</v>
      </c>
      <c r="G69" t="str">
        <f>IF(G68&lt;E68,B68,B69)</f>
        <v>6 a 5</v>
      </c>
    </row>
    <row r="70" spans="1:16" x14ac:dyDescent="0.3">
      <c r="C70">
        <f>SUM(C68:C69)</f>
        <v>1.1666666666666668E-3</v>
      </c>
      <c r="J70" t="s">
        <v>33</v>
      </c>
      <c r="K70" t="s">
        <v>0</v>
      </c>
      <c r="L70" t="s">
        <v>17</v>
      </c>
      <c r="M70" t="s">
        <v>18</v>
      </c>
      <c r="N70" t="s">
        <v>19</v>
      </c>
    </row>
    <row r="71" spans="1:16" x14ac:dyDescent="0.3">
      <c r="B71" t="s">
        <v>21</v>
      </c>
      <c r="C71" t="s">
        <v>32</v>
      </c>
      <c r="D71">
        <f>B5+B8+B11</f>
        <v>300</v>
      </c>
      <c r="K71" s="1" t="s">
        <v>4</v>
      </c>
      <c r="L71">
        <f>$L$5*$O$5</f>
        <v>2.1882051282051287E-3</v>
      </c>
      <c r="M71">
        <f>L71/$L$19</f>
        <v>0.68162939297124603</v>
      </c>
      <c r="N71">
        <f>M71</f>
        <v>0.68162939297124603</v>
      </c>
      <c r="P71">
        <v>0.39117753208681771</v>
      </c>
    </row>
    <row r="72" spans="1:16" x14ac:dyDescent="0.3">
      <c r="K72" t="s">
        <v>5</v>
      </c>
      <c r="L72">
        <f>$L$6*$O$6</f>
        <v>1.0220512820512822E-3</v>
      </c>
      <c r="M72">
        <f>L72/$L$19</f>
        <v>0.31837060702875397</v>
      </c>
      <c r="N72">
        <v>1</v>
      </c>
      <c r="P72" t="str">
        <f>IF(P71&lt;N71,K71,K72)</f>
        <v>1 a 2</v>
      </c>
    </row>
    <row r="73" spans="1:16" x14ac:dyDescent="0.3">
      <c r="A73" t="s">
        <v>33</v>
      </c>
      <c r="B73" t="s">
        <v>0</v>
      </c>
      <c r="C73" t="s">
        <v>17</v>
      </c>
      <c r="D73" t="s">
        <v>18</v>
      </c>
      <c r="E73" t="s">
        <v>19</v>
      </c>
      <c r="L73">
        <f>SUM(L71:L72)</f>
        <v>3.2102564102564112E-3</v>
      </c>
    </row>
    <row r="74" spans="1:16" x14ac:dyDescent="0.3">
      <c r="B74" s="1" t="s">
        <v>4</v>
      </c>
      <c r="C74">
        <f>$C$5*$D$5</f>
        <v>2E-3</v>
      </c>
      <c r="D74">
        <f>C74/$C$19</f>
        <v>0.66666666666666663</v>
      </c>
      <c r="E74">
        <f>D74</f>
        <v>0.66666666666666663</v>
      </c>
      <c r="G74">
        <v>6.6571364007960154E-3</v>
      </c>
      <c r="K74" t="s">
        <v>6</v>
      </c>
      <c r="L74">
        <f>$L$7*$O$7</f>
        <v>3.5094017094017098E-4</v>
      </c>
      <c r="M74">
        <f>L74/$L$22</f>
        <v>0.13807249983186495</v>
      </c>
      <c r="N74">
        <f>M74</f>
        <v>0.13807249983186495</v>
      </c>
      <c r="P74">
        <v>0.31988494048173877</v>
      </c>
    </row>
    <row r="75" spans="1:16" x14ac:dyDescent="0.3">
      <c r="B75" t="s">
        <v>5</v>
      </c>
      <c r="C75">
        <f>$C$6*$D$6</f>
        <v>1E-3</v>
      </c>
      <c r="D75">
        <f>C75/$C$19</f>
        <v>0.33333333333333331</v>
      </c>
      <c r="E75">
        <v>1</v>
      </c>
      <c r="G75" t="str">
        <f>IF(G74&lt;E74,B74,B75)</f>
        <v>1 a 2</v>
      </c>
      <c r="K75" t="s">
        <v>7</v>
      </c>
      <c r="L75">
        <f>$L$8*$O$8</f>
        <v>2.1907692307692309E-3</v>
      </c>
      <c r="M75">
        <f>L75/$L$22</f>
        <v>0.86192750016813502</v>
      </c>
      <c r="N75">
        <v>1</v>
      </c>
      <c r="P75" t="str">
        <f>IF(P74&lt;N74,K74,K75)</f>
        <v>2 a 6</v>
      </c>
    </row>
    <row r="76" spans="1:16" x14ac:dyDescent="0.3">
      <c r="C76">
        <f>SUM(C74:C75)</f>
        <v>3.0000000000000001E-3</v>
      </c>
      <c r="L76">
        <f>SUM(L74:L75)</f>
        <v>2.5417094017094019E-3</v>
      </c>
    </row>
    <row r="77" spans="1:16" x14ac:dyDescent="0.3">
      <c r="B77" t="s">
        <v>6</v>
      </c>
      <c r="C77">
        <f>$C$7*$D$7</f>
        <v>3.3333333333333338E-4</v>
      </c>
      <c r="D77">
        <f>C77/$C$34</f>
        <v>0.14285714285714288</v>
      </c>
      <c r="E77">
        <f>D77</f>
        <v>0.14285714285714288</v>
      </c>
      <c r="G77">
        <v>0.11395514830317621</v>
      </c>
      <c r="K77" t="s">
        <v>23</v>
      </c>
      <c r="L77">
        <f>$L$11*$O$11</f>
        <v>5.193589743589744E-4</v>
      </c>
      <c r="M77">
        <f>L77/$L$25</f>
        <v>0.4267055229802324</v>
      </c>
      <c r="N77">
        <f>M77</f>
        <v>0.4267055229802324</v>
      </c>
      <c r="P77">
        <v>0.78736405216725136</v>
      </c>
    </row>
    <row r="78" spans="1:16" x14ac:dyDescent="0.3">
      <c r="B78" t="s">
        <v>7</v>
      </c>
      <c r="C78">
        <f>$C$8*$D$8</f>
        <v>2E-3</v>
      </c>
      <c r="D78">
        <f>C78/$C$34</f>
        <v>0.8571428571428571</v>
      </c>
      <c r="E78">
        <v>1</v>
      </c>
      <c r="G78" t="str">
        <f>IF(G77&lt;E77,B77,B78)</f>
        <v>2 a 3</v>
      </c>
      <c r="K78" t="s">
        <v>12</v>
      </c>
      <c r="L78">
        <f>$L$13*$O$13</f>
        <v>6.9777777777777785E-4</v>
      </c>
      <c r="M78">
        <f>L78/$L$25</f>
        <v>0.57329447701976755</v>
      </c>
      <c r="N78">
        <v>1</v>
      </c>
      <c r="P78" t="str">
        <f>IF(P77&lt;N77,K77,K78)</f>
        <v>6 a 7</v>
      </c>
    </row>
    <row r="79" spans="1:16" x14ac:dyDescent="0.3">
      <c r="C79">
        <f>SUM(C77:C78)</f>
        <v>2.3333333333333335E-3</v>
      </c>
      <c r="L79">
        <f>SUM(L77:L78)</f>
        <v>1.2171367521367524E-3</v>
      </c>
    </row>
    <row r="80" spans="1:16" x14ac:dyDescent="0.3">
      <c r="B80" s="1" t="s">
        <v>21</v>
      </c>
      <c r="C80" t="s">
        <v>25</v>
      </c>
      <c r="D80">
        <f>$B$5+$B$7+$B$9</f>
        <v>650</v>
      </c>
      <c r="K80" s="1" t="s">
        <v>21</v>
      </c>
      <c r="L80" t="s">
        <v>22</v>
      </c>
      <c r="M80">
        <f>$K$5+$K$8+$K$13</f>
        <v>250</v>
      </c>
    </row>
    <row r="83" spans="11:13" x14ac:dyDescent="0.3">
      <c r="K83" s="1" t="s">
        <v>21</v>
      </c>
      <c r="L83" t="s">
        <v>22</v>
      </c>
      <c r="M83">
        <f>MIN(M80,M68,M59,M50,M38,M26)</f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Calva</dc:creator>
  <cp:lastModifiedBy>Manuel Calva</cp:lastModifiedBy>
  <dcterms:created xsi:type="dcterms:W3CDTF">2018-05-22T15:38:14Z</dcterms:created>
  <dcterms:modified xsi:type="dcterms:W3CDTF">2018-05-22T16:40:46Z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fbd48b13-8c18-4214-8fc3-c717533ec4db</vt:lpwstr>
  </property>
</Properties>
</file>