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Métodos Cuantitativos para la Toma de Decisiones\Proyecto 3er Parcial\"/>
    </mc:Choice>
  </mc:AlternateContent>
  <xr:revisionPtr revIDLastSave="0" documentId="13_ncr:1_{70666769-30CE-4ADA-BE3F-62FB3BBD9786}" xr6:coauthVersionLast="33" xr6:coauthVersionMax="33" xr10:uidLastSave="{00000000-0000-0000-0000-000000000000}"/>
  <bookViews>
    <workbookView xWindow="0" yWindow="0" windowWidth="12960" windowHeight="8544" xr2:uid="{E040C75F-625F-4BF4-A458-01924EE98F2F}"/>
  </bookViews>
  <sheets>
    <sheet name="Material" sheetId="2" r:id="rId1"/>
    <sheet name="Costo Mínimo" sheetId="1" r:id="rId2"/>
    <sheet name="Optimización" sheetId="4" r:id="rId3"/>
    <sheet name="Optimización (2)" sheetId="6" r:id="rId4"/>
  </sheets>
  <definedNames>
    <definedName name="solver_adj" localSheetId="2" hidden="1">Optimización!$F$23</definedName>
    <definedName name="solver_adj" localSheetId="3" hidden="1">'Optimización (2)'!$F$20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Optimización!$C$25</definedName>
    <definedName name="solver_lhs1" localSheetId="3" hidden="1">'Optimización (2)'!$C$22</definedName>
    <definedName name="solver_lhs2" localSheetId="2" hidden="1">Optimización!$C$26</definedName>
    <definedName name="solver_lhs2" localSheetId="3" hidden="1">'Optimización (2)'!$C$23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Optimización!$C$22</definedName>
    <definedName name="solver_opt" localSheetId="3" hidden="1">'Optimización (2)'!$C$19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3</definedName>
    <definedName name="solver_rel2" localSheetId="3" hidden="1">3</definedName>
    <definedName name="solver_rhs1" localSheetId="2" hidden="1">Optimización!$D$25</definedName>
    <definedName name="solver_rhs1" localSheetId="3" hidden="1">'Optimización (2)'!$D$22</definedName>
    <definedName name="solver_rhs2" localSheetId="2" hidden="1">Optimización!$D$26</definedName>
    <definedName name="solver_rhs2" localSheetId="3" hidden="1">'Optimización (2)'!$D$23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/>
  <c r="C22" i="4" l="1"/>
  <c r="C19" i="6" l="1"/>
  <c r="C23" i="6"/>
  <c r="C22" i="6"/>
  <c r="F7" i="6"/>
  <c r="E7" i="6"/>
  <c r="H6" i="6"/>
  <c r="G6" i="6"/>
  <c r="H5" i="6"/>
  <c r="G5" i="6"/>
  <c r="H4" i="6"/>
  <c r="G4" i="6"/>
  <c r="H3" i="6"/>
  <c r="G3" i="6"/>
  <c r="G7" i="6" l="1"/>
  <c r="H7" i="6"/>
  <c r="C26" i="4"/>
  <c r="C25" i="4"/>
  <c r="G3" i="4" l="1"/>
  <c r="E10" i="4"/>
  <c r="F10" i="4"/>
  <c r="H4" i="4"/>
  <c r="H5" i="4"/>
  <c r="H6" i="4"/>
  <c r="H7" i="4"/>
  <c r="H10" i="4" s="1"/>
  <c r="H8" i="4"/>
  <c r="H9" i="4"/>
  <c r="H3" i="4"/>
  <c r="G4" i="4"/>
  <c r="G5" i="4"/>
  <c r="G6" i="4"/>
  <c r="G7" i="4"/>
  <c r="G8" i="4"/>
  <c r="G9" i="4"/>
  <c r="G10" i="4" l="1"/>
  <c r="J53" i="1"/>
  <c r="I53" i="1"/>
  <c r="H53" i="1"/>
  <c r="G53" i="1"/>
  <c r="E53" i="1"/>
  <c r="C53" i="1"/>
  <c r="J51" i="1"/>
  <c r="I51" i="1"/>
  <c r="H51" i="1"/>
  <c r="G51" i="1"/>
  <c r="F51" i="1"/>
  <c r="E51" i="1"/>
  <c r="C51" i="1"/>
  <c r="I49" i="1"/>
  <c r="H49" i="1"/>
  <c r="G49" i="1"/>
  <c r="F49" i="1"/>
  <c r="E49" i="1"/>
  <c r="C49" i="1"/>
  <c r="F47" i="1"/>
  <c r="E47" i="1"/>
  <c r="D47" i="1"/>
  <c r="C47" i="1"/>
  <c r="K46" i="1"/>
  <c r="K48" i="1"/>
  <c r="K52" i="1"/>
  <c r="K50" i="1"/>
  <c r="G31" i="1" l="1"/>
  <c r="T11" i="1"/>
  <c r="W11" i="1" s="1"/>
  <c r="X11" i="1"/>
  <c r="F30" i="1"/>
  <c r="F33" i="1"/>
  <c r="G26" i="1" l="1"/>
  <c r="G32" i="1"/>
  <c r="G38" i="1"/>
  <c r="D39" i="1" l="1"/>
  <c r="G37" i="1"/>
  <c r="G36" i="1"/>
  <c r="G35" i="1"/>
  <c r="G34" i="1"/>
  <c r="G33" i="1"/>
  <c r="F53" i="1" s="1"/>
  <c r="G30" i="1"/>
  <c r="G29" i="1"/>
  <c r="G28" i="1"/>
  <c r="G27" i="1"/>
  <c r="T7" i="1"/>
  <c r="W7" i="1" s="1"/>
  <c r="T8" i="1"/>
  <c r="W8" i="1" s="1"/>
  <c r="X7" i="1"/>
  <c r="X8" i="1"/>
  <c r="D49" i="1" l="1"/>
  <c r="D53" i="1"/>
  <c r="D51" i="1"/>
  <c r="X9" i="1"/>
  <c r="X10" i="1"/>
  <c r="X12" i="1"/>
  <c r="X13" i="1"/>
  <c r="X14" i="1"/>
  <c r="X17" i="1"/>
  <c r="X18" i="1"/>
  <c r="X6" i="1"/>
  <c r="T9" i="1"/>
  <c r="W9" i="1" s="1"/>
  <c r="T10" i="1"/>
  <c r="W10" i="1" s="1"/>
  <c r="T12" i="1"/>
  <c r="W12" i="1" s="1"/>
  <c r="T13" i="1"/>
  <c r="W13" i="1" s="1"/>
  <c r="T14" i="1"/>
  <c r="W14" i="1" s="1"/>
  <c r="T17" i="1"/>
  <c r="W17" i="1" s="1"/>
  <c r="T18" i="1"/>
  <c r="W18" i="1" s="1"/>
  <c r="T6" i="1"/>
  <c r="W6" i="1" s="1"/>
  <c r="W19" i="1" l="1"/>
  <c r="X19" i="1"/>
  <c r="X15" i="1" l="1"/>
  <c r="T15" i="1"/>
  <c r="W15" i="1" s="1"/>
  <c r="X16" i="1"/>
  <c r="T16" i="1"/>
  <c r="W16" i="1" s="1"/>
</calcChain>
</file>

<file path=xl/sharedStrings.xml><?xml version="1.0" encoding="utf-8"?>
<sst xmlns="http://schemas.openxmlformats.org/spreadsheetml/2006/main" count="182" uniqueCount="86">
  <si>
    <t>Actividad</t>
  </si>
  <si>
    <t>B</t>
  </si>
  <si>
    <t>C</t>
  </si>
  <si>
    <t>A</t>
  </si>
  <si>
    <t>D</t>
  </si>
  <si>
    <t>E</t>
  </si>
  <si>
    <t>G</t>
  </si>
  <si>
    <t>F</t>
  </si>
  <si>
    <t>H</t>
  </si>
  <si>
    <t>I</t>
  </si>
  <si>
    <t>a</t>
  </si>
  <si>
    <t>m</t>
  </si>
  <si>
    <t>b</t>
  </si>
  <si>
    <t>te</t>
  </si>
  <si>
    <t>ϭe</t>
  </si>
  <si>
    <t>-</t>
  </si>
  <si>
    <t>J</t>
  </si>
  <si>
    <t>Antecesor</t>
  </si>
  <si>
    <t>Cálculo de ecuaciones</t>
  </si>
  <si>
    <t>Diseño del prototipo</t>
  </si>
  <si>
    <t>Compra del arduino y acelerómetro</t>
  </si>
  <si>
    <t>Medición de pendientes</t>
  </si>
  <si>
    <t>Prueba del PWM</t>
  </si>
  <si>
    <t>Ajustes finales</t>
  </si>
  <si>
    <t>Compra del resto de componentes</t>
  </si>
  <si>
    <t>Armado del prototipo</t>
  </si>
  <si>
    <t>Prueba del prototipo</t>
  </si>
  <si>
    <t>25/05 - 26/05</t>
  </si>
  <si>
    <t>27/05 - 28/05</t>
  </si>
  <si>
    <t>29/05 - 30/05</t>
  </si>
  <si>
    <t>31/05 - 01/06</t>
  </si>
  <si>
    <t>02/06 - 03/06</t>
  </si>
  <si>
    <t>04/06 - 05/06</t>
  </si>
  <si>
    <t>06/06 - 07/06</t>
  </si>
  <si>
    <t>08/06 - 09/06</t>
  </si>
  <si>
    <t>10/06 - 11/06</t>
  </si>
  <si>
    <t>12/06 - 13/06</t>
  </si>
  <si>
    <t>K</t>
  </si>
  <si>
    <t>L</t>
  </si>
  <si>
    <t>Estructuración del reporte</t>
  </si>
  <si>
    <t>Planeación del proyecto</t>
  </si>
  <si>
    <t>Redacción del reporte</t>
  </si>
  <si>
    <t>NT</t>
  </si>
  <si>
    <t>NC</t>
  </si>
  <si>
    <t>CT</t>
  </si>
  <si>
    <t>CC</t>
  </si>
  <si>
    <t>CI</t>
  </si>
  <si>
    <t>Penalización hasta terminar</t>
  </si>
  <si>
    <t>Costos indirectos por día</t>
  </si>
  <si>
    <t>Días hasta terminar</t>
  </si>
  <si>
    <t>Protoboard</t>
  </si>
  <si>
    <t>Motor</t>
  </si>
  <si>
    <t>Llantas</t>
  </si>
  <si>
    <t>Acelerómetro</t>
  </si>
  <si>
    <t>Arduino nano</t>
  </si>
  <si>
    <t>Jumpers</t>
  </si>
  <si>
    <t>Resistencia 300</t>
  </si>
  <si>
    <t>Transistor BC548</t>
  </si>
  <si>
    <t>Diodo N4007</t>
  </si>
  <si>
    <t>Unicel</t>
  </si>
  <si>
    <t>M</t>
  </si>
  <si>
    <t>Programación del arduino</t>
  </si>
  <si>
    <t>G, H</t>
  </si>
  <si>
    <t>J, K</t>
  </si>
  <si>
    <t>C, M</t>
  </si>
  <si>
    <t>Ruta 1</t>
  </si>
  <si>
    <t>Ruta 2</t>
  </si>
  <si>
    <t>Ruta 3</t>
  </si>
  <si>
    <t>Ruta 4</t>
  </si>
  <si>
    <t>Ruta</t>
  </si>
  <si>
    <t>Costo</t>
  </si>
  <si>
    <t>13/06 - 14/06</t>
  </si>
  <si>
    <t>14/06 - 15/06</t>
  </si>
  <si>
    <t>23/05 - 24/05</t>
  </si>
  <si>
    <t>α</t>
  </si>
  <si>
    <t>.</t>
  </si>
  <si>
    <t xml:space="preserve"> </t>
  </si>
  <si>
    <t>_</t>
  </si>
  <si>
    <t>s.a.</t>
  </si>
  <si>
    <t>Jorge</t>
  </si>
  <si>
    <t>Total</t>
  </si>
  <si>
    <t>Mano de obra</t>
  </si>
  <si>
    <t>Pasajes</t>
  </si>
  <si>
    <t>Comida</t>
  </si>
  <si>
    <t>Cuenta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</si>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</sst>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theme="0" tint="-0.14999847407452621"/>
      </patternFill>
    </fill>
  </fills>
  <borders count="4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indexed="64"/>
      </bottom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indexed="64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auto="1"/>
      </top>
      <bottom style="thick">
        <color indexed="64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3" borderId="41" applyNumberFormat="0" applyAlignment="0" applyProtection="0"/>
  </cellStyleXfs>
  <cellXfs count="79">
    <xf numFmtId="0" fontId="0" fillId="0" borderId="0" xfId="0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2" borderId="16" xfId="0" applyFill="1" applyBorder="1"/>
    <xf numFmtId="0" fontId="0" fillId="0" borderId="7" xfId="0" applyBorder="1"/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4" xfId="0" applyBorder="1" applyAlignment="1"/>
    <xf numFmtId="0" fontId="0" fillId="0" borderId="15" xfId="0" applyBorder="1"/>
    <xf numFmtId="0" fontId="0" fillId="0" borderId="1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Fill="1" applyBorder="1"/>
    <xf numFmtId="0" fontId="0" fillId="0" borderId="13" xfId="0" applyFill="1" applyBorder="1"/>
    <xf numFmtId="0" fontId="0" fillId="0" borderId="23" xfId="0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1" xfId="0" applyBorder="1"/>
    <xf numFmtId="0" fontId="0" fillId="0" borderId="8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Fill="1" applyBorder="1"/>
    <xf numFmtId="0" fontId="0" fillId="0" borderId="23" xfId="0" applyBorder="1" applyAlignment="1">
      <alignment horizontal="center" wrapText="1"/>
    </xf>
    <xf numFmtId="0" fontId="0" fillId="2" borderId="25" xfId="0" applyFill="1" applyBorder="1"/>
    <xf numFmtId="0" fontId="0" fillId="0" borderId="30" xfId="0" applyFill="1" applyBorder="1"/>
    <xf numFmtId="0" fontId="0" fillId="2" borderId="24" xfId="0" applyFill="1" applyBorder="1"/>
    <xf numFmtId="0" fontId="0" fillId="0" borderId="0" xfId="0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8" xfId="0" applyFill="1" applyBorder="1"/>
    <xf numFmtId="0" fontId="0" fillId="0" borderId="19" xfId="0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1" xfId="0" applyBorder="1"/>
    <xf numFmtId="0" fontId="0" fillId="0" borderId="39" xfId="0" applyFill="1" applyBorder="1"/>
    <xf numFmtId="0" fontId="0" fillId="0" borderId="40" xfId="0" applyFill="1" applyBorder="1"/>
    <xf numFmtId="0" fontId="0" fillId="0" borderId="27" xfId="0" applyBorder="1"/>
    <xf numFmtId="0" fontId="0" fillId="0" borderId="28" xfId="0" applyBorder="1"/>
    <xf numFmtId="0" fontId="0" fillId="0" borderId="0" xfId="0" applyBorder="1" applyAlignment="1">
      <alignment horizontal="center"/>
    </xf>
    <xf numFmtId="0" fontId="0" fillId="0" borderId="29" xfId="0" applyBorder="1" applyAlignment="1"/>
    <xf numFmtId="2" fontId="0" fillId="0" borderId="1" xfId="0" applyNumberFormat="1" applyBorder="1"/>
    <xf numFmtId="0" fontId="0" fillId="2" borderId="15" xfId="0" applyFill="1" applyBorder="1"/>
    <xf numFmtId="0" fontId="1" fillId="0" borderId="0" xfId="0" applyFont="1"/>
    <xf numFmtId="0" fontId="2" fillId="3" borderId="41" xfId="1"/>
    <xf numFmtId="0" fontId="0" fillId="4" borderId="42" xfId="0" applyFont="1" applyFill="1" applyBorder="1"/>
    <xf numFmtId="0" fontId="0" fillId="0" borderId="42" xfId="0" applyFont="1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Celda de comprobación" xfId="1" builtinId="23"/>
    <cellStyle name="Normal" xfId="0" builtinId="0"/>
  </cellStyles>
  <dxfs count="3">
    <dxf>
      <numFmt numFmtId="164" formatCode="&quot;$&quot;#,##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B51442-A3D7-4336-86B8-4303D83FBDF1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464820</xdr:colOff>
      <xdr:row>8</xdr:row>
      <xdr:rowOff>83820</xdr:rowOff>
    </xdr:from>
    <xdr:ext cx="37209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18C9F6B-7311-48C7-AC40-4CCA94370BD5}"/>
                </a:ext>
              </a:extLst>
            </xdr:cNvPr>
            <xdr:cNvSpPr txBox="1"/>
          </xdr:nvSpPr>
          <xdr:spPr>
            <a:xfrm>
              <a:off x="2049780" y="1546860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118C9F6B-7311-48C7-AC40-4CCA94370BD5}"/>
                </a:ext>
              </a:extLst>
            </xdr:cNvPr>
            <xdr:cNvSpPr txBox="1"/>
          </xdr:nvSpPr>
          <xdr:spPr>
            <a:xfrm>
              <a:off x="2049780" y="1546860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∑</a:t>
              </a:r>
              <a:r>
                <a:rPr lang="es-MX" sz="1100" b="0" i="0">
                  <a:latin typeface="Cambria Math" panose="02040503050406030204" pitchFamily="18" charset="0"/>
                </a:rPr>
                <a:t>▒=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</xdr:row>
      <xdr:rowOff>15240</xdr:rowOff>
    </xdr:from>
    <xdr:ext cx="7022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3AB131A-BF36-41CE-8EC8-3D38180D8237}"/>
                </a:ext>
              </a:extLst>
            </xdr:cNvPr>
            <xdr:cNvSpPr txBox="1"/>
          </xdr:nvSpPr>
          <xdr:spPr>
            <a:xfrm>
              <a:off x="5600700" y="198120"/>
              <a:ext cx="702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s-MX" sz="1100" b="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3AB131A-BF36-41CE-8EC8-3D38180D8237}"/>
                </a:ext>
              </a:extLst>
            </xdr:cNvPr>
            <xdr:cNvSpPr txBox="1"/>
          </xdr:nvSpPr>
          <xdr:spPr>
            <a:xfrm>
              <a:off x="5600700" y="198120"/>
              <a:ext cx="702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𝑦=𝑎𝑥+𝑏</a:t>
              </a:r>
              <a:endParaRPr lang="es-MX" sz="1100" b="0"/>
            </a:p>
          </xdr:txBody>
        </xdr:sp>
      </mc:Fallback>
    </mc:AlternateContent>
    <xdr:clientData/>
  </xdr:oneCellAnchor>
  <xdr:oneCellAnchor>
    <xdr:from>
      <xdr:col>0</xdr:col>
      <xdr:colOff>38100</xdr:colOff>
      <xdr:row>3</xdr:row>
      <xdr:rowOff>7620</xdr:rowOff>
    </xdr:from>
    <xdr:ext cx="1377044" cy="365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A28EB52-ECE2-44EA-A668-730A957EDE25}"/>
                </a:ext>
              </a:extLst>
            </xdr:cNvPr>
            <xdr:cNvSpPr txBox="1"/>
          </xdr:nvSpPr>
          <xdr:spPr>
            <a:xfrm>
              <a:off x="5585460" y="556260"/>
              <a:ext cx="1377044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A28EB52-ECE2-44EA-A668-730A957EDE25}"/>
                </a:ext>
              </a:extLst>
            </xdr:cNvPr>
            <xdr:cNvSpPr txBox="1"/>
          </xdr:nvSpPr>
          <xdr:spPr>
            <a:xfrm>
              <a:off x="5585460" y="556260"/>
              <a:ext cx="1377044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𝑎=  (𝑛∑▒𝑥𝑦  − ∑▒𝑥 ∑▒𝑦)/(𝑛∑▒𝑥^2 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(∑▒𝑥)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100" b="0" i="0">
                  <a:latin typeface="Cambria Math" panose="02040503050406030204" pitchFamily="18" charset="0"/>
                </a:rPr>
                <a:t>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6</xdr:row>
      <xdr:rowOff>15240</xdr:rowOff>
    </xdr:from>
    <xdr:ext cx="1038298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3F77E3C-5F17-4E4D-9CE2-1721211D67A0}"/>
                </a:ext>
              </a:extLst>
            </xdr:cNvPr>
            <xdr:cNvSpPr txBox="1"/>
          </xdr:nvSpPr>
          <xdr:spPr>
            <a:xfrm>
              <a:off x="5623560" y="1112520"/>
              <a:ext cx="103829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3F77E3C-5F17-4E4D-9CE2-1721211D67A0}"/>
                </a:ext>
              </a:extLst>
            </xdr:cNvPr>
            <xdr:cNvSpPr txBox="1"/>
          </xdr:nvSpPr>
          <xdr:spPr>
            <a:xfrm>
              <a:off x="5623560" y="1112520"/>
              <a:ext cx="103829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𝑏=  (∑▒𝑦  −𝑎∑▒𝑥)/𝑛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13</xdr:row>
      <xdr:rowOff>22860</xdr:rowOff>
    </xdr:from>
    <xdr:ext cx="1601400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3A701A4-AC10-4B85-AE8B-8315834C5F3E}"/>
                </a:ext>
              </a:extLst>
            </xdr:cNvPr>
            <xdr:cNvSpPr txBox="1"/>
          </xdr:nvSpPr>
          <xdr:spPr>
            <a:xfrm>
              <a:off x="0" y="2400300"/>
              <a:ext cx="1601400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3A701A4-AC10-4B85-AE8B-8315834C5F3E}"/>
                </a:ext>
              </a:extLst>
            </xdr:cNvPr>
            <xdr:cNvSpPr txBox="1"/>
          </xdr:nvSpPr>
          <xdr:spPr>
            <a:xfrm>
              <a:off x="0" y="2400300"/>
              <a:ext cx="1601400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𝑎=  (𝑛∑▒〖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𝑡_𝑜𝑛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〗 </a:t>
              </a:r>
              <a:r>
                <a:rPr lang="es-MX" sz="1100" b="0" i="0">
                  <a:latin typeface="Cambria Math" panose="02040503050406030204" pitchFamily="18" charset="0"/>
                </a:rPr>
                <a:t> − ∑▒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latin typeface="Cambria Math" panose="02040503050406030204" pitchFamily="18" charset="0"/>
                </a:rPr>
                <a:t> ∑▒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𝑡_𝑜𝑛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)/(</a:t>
              </a:r>
              <a:r>
                <a:rPr lang="es-MX" sz="1100" b="0" i="0">
                  <a:latin typeface="Cambria Math" panose="02040503050406030204" pitchFamily="18" charset="0"/>
                </a:rPr>
                <a:t>𝑛∑▒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latin typeface="Cambria Math" panose="02040503050406030204" pitchFamily="18" charset="0"/>
                </a:rPr>
                <a:t>^2 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100" b="0" i="0">
                  <a:latin typeface="Cambria Math" panose="02040503050406030204" pitchFamily="18" charset="0"/>
                </a:rPr>
                <a:t>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16</xdr:row>
      <xdr:rowOff>22860</xdr:rowOff>
    </xdr:from>
    <xdr:ext cx="115512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0465F47-1732-4043-BC8F-904846645BF7}"/>
                </a:ext>
              </a:extLst>
            </xdr:cNvPr>
            <xdr:cNvSpPr txBox="1"/>
          </xdr:nvSpPr>
          <xdr:spPr>
            <a:xfrm>
              <a:off x="30480" y="2948940"/>
              <a:ext cx="115512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90465F47-1732-4043-BC8F-904846645BF7}"/>
                </a:ext>
              </a:extLst>
            </xdr:cNvPr>
            <xdr:cNvSpPr txBox="1"/>
          </xdr:nvSpPr>
          <xdr:spPr>
            <a:xfrm>
              <a:off x="30480" y="2948940"/>
              <a:ext cx="115512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𝑏=  (∑▒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𝑡_𝑜𝑛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MX" sz="1100" b="0" i="0">
                  <a:latin typeface="Cambria Math" panose="02040503050406030204" pitchFamily="18" charset="0"/>
                </a:rPr>
                <a:t> −𝑎∑▒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latin typeface="Cambria Math" panose="02040503050406030204" pitchFamily="18" charset="0"/>
                </a:rPr>
                <a:t>)/𝑛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22860</xdr:colOff>
      <xdr:row>13</xdr:row>
      <xdr:rowOff>0</xdr:rowOff>
    </xdr:from>
    <xdr:ext cx="2586477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BDCE9EF-DB13-41E2-A129-DF62456EA074}"/>
                </a:ext>
              </a:extLst>
            </xdr:cNvPr>
            <xdr:cNvSpPr txBox="1"/>
          </xdr:nvSpPr>
          <xdr:spPr>
            <a:xfrm>
              <a:off x="3192780" y="2377440"/>
              <a:ext cx="258647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117.25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5.675</m:t>
                            </m:r>
                          </m:e>
                        </m:d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2800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 0.041875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BDCE9EF-DB13-41E2-A129-DF62456EA074}"/>
                </a:ext>
              </a:extLst>
            </xdr:cNvPr>
            <xdr:cNvSpPr txBox="1"/>
          </xdr:nvSpPr>
          <xdr:spPr>
            <a:xfrm>
              <a:off x="3192780" y="2377440"/>
              <a:ext cx="258647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𝑎=  (7(117.25)  −(0)(5.675))/(7(2800)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100" b="0" i="0">
                  <a:latin typeface="Cambria Math" panose="02040503050406030204" pitchFamily="18" charset="0"/>
                </a:rPr>
                <a:t>2 )= 0.041875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68580</xdr:colOff>
      <xdr:row>16</xdr:row>
      <xdr:rowOff>7620</xdr:rowOff>
    </xdr:from>
    <xdr:ext cx="2544543" cy="3279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2237D33-E7F8-45D6-BCD3-7069E947F1F9}"/>
                </a:ext>
              </a:extLst>
            </xdr:cNvPr>
            <xdr:cNvSpPr txBox="1"/>
          </xdr:nvSpPr>
          <xdr:spPr>
            <a:xfrm>
              <a:off x="3238500" y="2933700"/>
              <a:ext cx="2544543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5.675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−0.041875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es-MX" sz="1100" b="0" i="0">
                        <a:latin typeface="Cambria Math" panose="02040503050406030204" pitchFamily="18" charset="0"/>
                      </a:rPr>
                      <m:t>= 0.810714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2237D33-E7F8-45D6-BCD3-7069E947F1F9}"/>
                </a:ext>
              </a:extLst>
            </xdr:cNvPr>
            <xdr:cNvSpPr txBox="1"/>
          </xdr:nvSpPr>
          <xdr:spPr>
            <a:xfrm>
              <a:off x="3238500" y="2933700"/>
              <a:ext cx="2544543" cy="327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𝑏=  ((5.675)  −0.041875(0))/7= 0.810714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9</xdr:row>
      <xdr:rowOff>7620</xdr:rowOff>
    </xdr:from>
    <xdr:ext cx="5167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7CAE810-A897-43F2-9815-20AFF1D1C8CA}"/>
                </a:ext>
              </a:extLst>
            </xdr:cNvPr>
            <xdr:cNvSpPr txBox="1"/>
          </xdr:nvSpPr>
          <xdr:spPr>
            <a:xfrm>
              <a:off x="99060" y="1653540"/>
              <a:ext cx="516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7CAE810-A897-43F2-9815-20AFF1D1C8CA}"/>
                </a:ext>
              </a:extLst>
            </xdr:cNvPr>
            <xdr:cNvSpPr txBox="1"/>
          </xdr:nvSpPr>
          <xdr:spPr>
            <a:xfrm>
              <a:off x="99060" y="1653540"/>
              <a:ext cx="516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𝑦= 𝑡_𝑜𝑛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</xdr:row>
      <xdr:rowOff>15240</xdr:rowOff>
    </xdr:from>
    <xdr:ext cx="414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DA338B3-07AA-461C-98F4-C218D0BA787D}"/>
                </a:ext>
              </a:extLst>
            </xdr:cNvPr>
            <xdr:cNvSpPr txBox="1"/>
          </xdr:nvSpPr>
          <xdr:spPr>
            <a:xfrm>
              <a:off x="99060" y="1844040"/>
              <a:ext cx="414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2DA338B3-07AA-461C-98F4-C218D0BA787D}"/>
                </a:ext>
              </a:extLst>
            </xdr:cNvPr>
            <xdr:cNvSpPr txBox="1"/>
          </xdr:nvSpPr>
          <xdr:spPr>
            <a:xfrm>
              <a:off x="99060" y="1844040"/>
              <a:ext cx="414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𝑥=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11</xdr:row>
      <xdr:rowOff>22860</xdr:rowOff>
    </xdr:from>
    <xdr:ext cx="1237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875FBE9-C47C-4214-B17E-BBC6613F07AD}"/>
                </a:ext>
              </a:extLst>
            </xdr:cNvPr>
            <xdr:cNvSpPr txBox="1"/>
          </xdr:nvSpPr>
          <xdr:spPr>
            <a:xfrm>
              <a:off x="91440" y="2034540"/>
              <a:ext cx="1237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𝑝𝑎𝑟𝑒𝑠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𝑑𝑎𝑡𝑜𝑠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875FBE9-C47C-4214-B17E-BBC6613F07AD}"/>
                </a:ext>
              </a:extLst>
            </xdr:cNvPr>
            <xdr:cNvSpPr txBox="1"/>
          </xdr:nvSpPr>
          <xdr:spPr>
            <a:xfrm>
              <a:off x="91440" y="2034540"/>
              <a:ext cx="1237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𝑛=𝑝𝑎𝑟𝑒𝑠 𝑑𝑒 𝑑𝑎𝑡𝑜𝑠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45720</xdr:colOff>
      <xdr:row>1</xdr:row>
      <xdr:rowOff>7620</xdr:rowOff>
    </xdr:from>
    <xdr:ext cx="554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52FF118-5B80-418B-9601-00BA2C4AADE4}"/>
                </a:ext>
              </a:extLst>
            </xdr:cNvPr>
            <xdr:cNvSpPr txBox="1"/>
          </xdr:nvSpPr>
          <xdr:spPr>
            <a:xfrm>
              <a:off x="4008120" y="190500"/>
              <a:ext cx="554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𝑚𝑠</m:t>
                        </m:r>
                      </m:e>
                    </m:d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52FF118-5B80-418B-9601-00BA2C4AADE4}"/>
                </a:ext>
              </a:extLst>
            </xdr:cNvPr>
            <xdr:cNvSpPr txBox="1"/>
          </xdr:nvSpPr>
          <xdr:spPr>
            <a:xfrm>
              <a:off x="4008120" y="190500"/>
              <a:ext cx="554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𝑡_𝑜𝑛  (𝑚𝑠)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1</xdr:row>
      <xdr:rowOff>0</xdr:rowOff>
    </xdr:from>
    <xdr:ext cx="3094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9EB90079-3E63-4A27-BA7D-E2F55C379DA6}"/>
                </a:ext>
              </a:extLst>
            </xdr:cNvPr>
            <xdr:cNvSpPr txBox="1"/>
          </xdr:nvSpPr>
          <xdr:spPr>
            <a:xfrm>
              <a:off x="4328160" y="182880"/>
              <a:ext cx="309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9EB90079-3E63-4A27-BA7D-E2F55C379DA6}"/>
                </a:ext>
              </a:extLst>
            </xdr:cNvPr>
            <xdr:cNvSpPr txBox="1"/>
          </xdr:nvSpPr>
          <xdr:spPr>
            <a:xfrm>
              <a:off x="4328160" y="182880"/>
              <a:ext cx="309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𝑡_𝑜𝑛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99060</xdr:colOff>
      <xdr:row>1</xdr:row>
      <xdr:rowOff>15240</xdr:rowOff>
    </xdr:from>
    <xdr:ext cx="18889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7C12D37-A3ED-4070-8D01-DDA107FCA3AE}"/>
                </a:ext>
              </a:extLst>
            </xdr:cNvPr>
            <xdr:cNvSpPr txBox="1"/>
          </xdr:nvSpPr>
          <xdr:spPr>
            <a:xfrm>
              <a:off x="5646420" y="198120"/>
              <a:ext cx="18889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7C12D37-A3ED-4070-8D01-DDA107FCA3AE}"/>
                </a:ext>
              </a:extLst>
            </xdr:cNvPr>
            <xdr:cNvSpPr txBox="1"/>
          </xdr:nvSpPr>
          <xdr:spPr>
            <a:xfrm>
              <a:off x="5646420" y="198120"/>
              <a:ext cx="18889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s-MX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190500</xdr:colOff>
      <xdr:row>19</xdr:row>
      <xdr:rowOff>30480</xdr:rowOff>
    </xdr:from>
    <xdr:ext cx="24946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54980DA-4F4D-41B0-BA27-7BC05C0835E2}"/>
                </a:ext>
              </a:extLst>
            </xdr:cNvPr>
            <xdr:cNvSpPr txBox="1"/>
          </xdr:nvSpPr>
          <xdr:spPr>
            <a:xfrm>
              <a:off x="190500" y="3505200"/>
              <a:ext cx="2494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𝑜𝑛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0.041875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0.810714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54980DA-4F4D-41B0-BA27-7BC05C0835E2}"/>
                </a:ext>
              </a:extLst>
            </xdr:cNvPr>
            <xdr:cNvSpPr txBox="1"/>
          </xdr:nvSpPr>
          <xdr:spPr>
            <a:xfrm>
              <a:off x="190500" y="3505200"/>
              <a:ext cx="2494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𝑡_𝑜𝑛=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𝑎𝑥+𝑏= 0.041875𝛼+ 0.810714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3</xdr:col>
      <xdr:colOff>60960</xdr:colOff>
      <xdr:row>23</xdr:row>
      <xdr:rowOff>22860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CC00993-D206-43ED-BD32-B52ECDB6E0D1}"/>
                </a:ext>
              </a:extLst>
            </xdr:cNvPr>
            <xdr:cNvSpPr txBox="1"/>
          </xdr:nvSpPr>
          <xdr:spPr>
            <a:xfrm>
              <a:off x="2263140" y="42291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CC00993-D206-43ED-BD32-B52ECDB6E0D1}"/>
                </a:ext>
              </a:extLst>
            </xdr:cNvPr>
            <xdr:cNvSpPr txBox="1"/>
          </xdr:nvSpPr>
          <xdr:spPr>
            <a:xfrm>
              <a:off x="2263140" y="42291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259080</xdr:colOff>
      <xdr:row>21</xdr:row>
      <xdr:rowOff>7620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BEA0006-7153-4C22-8669-ECD01C0FA928}"/>
                </a:ext>
              </a:extLst>
            </xdr:cNvPr>
            <xdr:cNvSpPr txBox="1"/>
          </xdr:nvSpPr>
          <xdr:spPr>
            <a:xfrm>
              <a:off x="3093720" y="38481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BEA0006-7153-4C22-8669-ECD01C0FA928}"/>
                </a:ext>
              </a:extLst>
            </xdr:cNvPr>
            <xdr:cNvSpPr txBox="1"/>
          </xdr:nvSpPr>
          <xdr:spPr>
            <a:xfrm>
              <a:off x="3093720" y="384810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320040</xdr:colOff>
      <xdr:row>21</xdr:row>
      <xdr:rowOff>7620</xdr:rowOff>
    </xdr:from>
    <xdr:ext cx="3826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238156B-4426-4DC2-BAA5-3A1DA20D7CB2}"/>
                </a:ext>
              </a:extLst>
            </xdr:cNvPr>
            <xdr:cNvSpPr txBox="1"/>
          </xdr:nvSpPr>
          <xdr:spPr>
            <a:xfrm>
              <a:off x="1112520" y="3848100"/>
              <a:ext cx="382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𝑜𝑛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4238156B-4426-4DC2-BAA5-3A1DA20D7CB2}"/>
                </a:ext>
              </a:extLst>
            </xdr:cNvPr>
            <xdr:cNvSpPr txBox="1"/>
          </xdr:nvSpPr>
          <xdr:spPr>
            <a:xfrm>
              <a:off x="1112520" y="3848100"/>
              <a:ext cx="382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𝑡_𝑜𝑛=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480060</xdr:colOff>
      <xdr:row>5</xdr:row>
      <xdr:rowOff>114300</xdr:rowOff>
    </xdr:from>
    <xdr:ext cx="372090" cy="4099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B64705-6B22-4787-A2E5-9517EACC34B4}"/>
                </a:ext>
              </a:extLst>
            </xdr:cNvPr>
            <xdr:cNvSpPr txBox="1"/>
          </xdr:nvSpPr>
          <xdr:spPr>
            <a:xfrm>
              <a:off x="2065020" y="1028700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B64705-6B22-4787-A2E5-9517EACC34B4}"/>
                </a:ext>
              </a:extLst>
            </xdr:cNvPr>
            <xdr:cNvSpPr txBox="1"/>
          </xdr:nvSpPr>
          <xdr:spPr>
            <a:xfrm>
              <a:off x="2065020" y="1028700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</a:rPr>
                <a:t>∑</a:t>
              </a:r>
              <a:r>
                <a:rPr lang="es-MX" sz="1100" b="0" i="0">
                  <a:latin typeface="Cambria Math" panose="02040503050406030204" pitchFamily="18" charset="0"/>
                </a:rPr>
                <a:t>▒=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0</xdr:row>
      <xdr:rowOff>7620</xdr:rowOff>
    </xdr:from>
    <xdr:ext cx="7022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28AA28E-DCC0-4B07-A4C8-C4A31B926019}"/>
                </a:ext>
              </a:extLst>
            </xdr:cNvPr>
            <xdr:cNvSpPr txBox="1"/>
          </xdr:nvSpPr>
          <xdr:spPr>
            <a:xfrm>
              <a:off x="53340" y="7620"/>
              <a:ext cx="702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𝑎𝑥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s-MX" sz="1100" b="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28AA28E-DCC0-4B07-A4C8-C4A31B926019}"/>
                </a:ext>
              </a:extLst>
            </xdr:cNvPr>
            <xdr:cNvSpPr txBox="1"/>
          </xdr:nvSpPr>
          <xdr:spPr>
            <a:xfrm>
              <a:off x="53340" y="7620"/>
              <a:ext cx="7022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𝑦=𝑎𝑥+𝑏</a:t>
              </a:r>
              <a:endParaRPr lang="es-MX" sz="1100" b="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0</xdr:rowOff>
    </xdr:from>
    <xdr:ext cx="1377044" cy="3652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BC3FB8C-A838-4667-8983-03641C565373}"/>
                </a:ext>
              </a:extLst>
            </xdr:cNvPr>
            <xdr:cNvSpPr txBox="1"/>
          </xdr:nvSpPr>
          <xdr:spPr>
            <a:xfrm>
              <a:off x="0" y="182880"/>
              <a:ext cx="1377044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BC3FB8C-A838-4667-8983-03641C565373}"/>
                </a:ext>
              </a:extLst>
            </xdr:cNvPr>
            <xdr:cNvSpPr txBox="1"/>
          </xdr:nvSpPr>
          <xdr:spPr>
            <a:xfrm>
              <a:off x="0" y="182880"/>
              <a:ext cx="1377044" cy="3652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𝑎=  (𝑛∑▒𝑥𝑦  − ∑▒𝑥 ∑▒𝑦)/(𝑛∑▒𝑥^2 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(∑▒𝑥)^</a:t>
              </a:r>
              <a:r>
                <a:rPr lang="es-MX" sz="1100" b="0" i="0">
                  <a:latin typeface="Cambria Math" panose="02040503050406030204" pitchFamily="18" charset="0"/>
                </a:rPr>
                <a:t>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3</xdr:row>
      <xdr:rowOff>22860</xdr:rowOff>
    </xdr:from>
    <xdr:ext cx="1038298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F76B378-862C-4E5C-82D6-E7A4FD921D91}"/>
                </a:ext>
              </a:extLst>
            </xdr:cNvPr>
            <xdr:cNvSpPr txBox="1"/>
          </xdr:nvSpPr>
          <xdr:spPr>
            <a:xfrm>
              <a:off x="76200" y="571500"/>
              <a:ext cx="103829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F76B378-862C-4E5C-82D6-E7A4FD921D91}"/>
                </a:ext>
              </a:extLst>
            </xdr:cNvPr>
            <xdr:cNvSpPr txBox="1"/>
          </xdr:nvSpPr>
          <xdr:spPr>
            <a:xfrm>
              <a:off x="76200" y="571500"/>
              <a:ext cx="103829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𝑏=  (∑▒𝑦  −𝑎∑▒𝑥)/𝑛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22860</xdr:rowOff>
    </xdr:from>
    <xdr:ext cx="1601400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4718EC8-FA93-4438-8AF1-564303C4A35E}"/>
                </a:ext>
              </a:extLst>
            </xdr:cNvPr>
            <xdr:cNvSpPr txBox="1"/>
          </xdr:nvSpPr>
          <xdr:spPr>
            <a:xfrm>
              <a:off x="0" y="2430780"/>
              <a:ext cx="1601400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nary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l-GR" sz="1100" b="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  <m:sup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s-MX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𝛼</m:t>
                                    </m:r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4718EC8-FA93-4438-8AF1-564303C4A35E}"/>
                </a:ext>
              </a:extLst>
            </xdr:cNvPr>
            <xdr:cNvSpPr txBox="1"/>
          </xdr:nvSpPr>
          <xdr:spPr>
            <a:xfrm>
              <a:off x="0" y="2430780"/>
              <a:ext cx="1601400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𝑎=  (𝑛∑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𝑡_𝑜𝑛 〗 </a:t>
              </a:r>
              <a:r>
                <a:rPr lang="es-MX" sz="1100" b="0" i="0">
                  <a:latin typeface="Cambria Math" panose="02040503050406030204" pitchFamily="18" charset="0"/>
                </a:rPr>
                <a:t> − ∑</a:t>
              </a:r>
              <a:r>
                <a:rPr lang="el-GR" sz="1100" b="0" i="0">
                  <a:latin typeface="Cambria Math" panose="02040503050406030204" pitchFamily="18" charset="0"/>
                </a:rPr>
                <a:t>▒𝛼</a:t>
              </a:r>
              <a:r>
                <a:rPr lang="es-MX" sz="1100" b="0" i="0">
                  <a:latin typeface="Cambria Math" panose="02040503050406030204" pitchFamily="18" charset="0"/>
                </a:rPr>
                <a:t> 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▒𝑡_𝑜𝑛 )/(</a:t>
              </a:r>
              <a:r>
                <a:rPr lang="es-MX" sz="1100" b="0" i="0">
                  <a:latin typeface="Cambria Math" panose="02040503050406030204" pitchFamily="18" charset="0"/>
                </a:rPr>
                <a:t>𝑛∑▒</a:t>
              </a:r>
              <a:r>
                <a:rPr lang="el-GR" sz="1100" b="0" i="0">
                  <a:latin typeface="Cambria Math" panose="02040503050406030204" pitchFamily="18" charset="0"/>
                </a:rPr>
                <a:t>𝛼</a:t>
              </a:r>
              <a:r>
                <a:rPr lang="es-MX" sz="1100" b="0" i="0">
                  <a:latin typeface="Cambria Math" panose="02040503050406030204" pitchFamily="18" charset="0"/>
                </a:rPr>
                <a:t>^2 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▒𝛼)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100" b="0" i="0">
                  <a:latin typeface="Cambria Math" panose="02040503050406030204" pitchFamily="18" charset="0"/>
                </a:rPr>
                <a:t>2 )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13</xdr:row>
      <xdr:rowOff>22860</xdr:rowOff>
    </xdr:from>
    <xdr:ext cx="1155124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B3081D1-A674-4483-9B68-7C32741FF573}"/>
                </a:ext>
              </a:extLst>
            </xdr:cNvPr>
            <xdr:cNvSpPr txBox="1"/>
          </xdr:nvSpPr>
          <xdr:spPr>
            <a:xfrm>
              <a:off x="30480" y="2979420"/>
              <a:ext cx="115512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𝑜𝑛</m:t>
                                </m:r>
                              </m:sub>
                            </m:sSub>
                          </m:e>
                        </m:nary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l-GR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nary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B3081D1-A674-4483-9B68-7C32741FF573}"/>
                </a:ext>
              </a:extLst>
            </xdr:cNvPr>
            <xdr:cNvSpPr txBox="1"/>
          </xdr:nvSpPr>
          <xdr:spPr>
            <a:xfrm>
              <a:off x="30480" y="2979420"/>
              <a:ext cx="1155124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𝑏=  (∑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▒𝑡_𝑜𝑛  </a:t>
              </a:r>
              <a:r>
                <a:rPr lang="es-MX" sz="1100" b="0" i="0">
                  <a:latin typeface="Cambria Math" panose="02040503050406030204" pitchFamily="18" charset="0"/>
                </a:rPr>
                <a:t> −𝑎∑</a:t>
              </a:r>
              <a:r>
                <a:rPr lang="el-GR" sz="1100" b="0" i="0">
                  <a:latin typeface="Cambria Math" panose="02040503050406030204" pitchFamily="18" charset="0"/>
                </a:rPr>
                <a:t>▒𝛼</a:t>
              </a:r>
              <a:r>
                <a:rPr lang="es-MX" sz="1100" b="0" i="0">
                  <a:latin typeface="Cambria Math" panose="02040503050406030204" pitchFamily="18" charset="0"/>
                </a:rPr>
                <a:t>)/𝑛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22860</xdr:colOff>
      <xdr:row>10</xdr:row>
      <xdr:rowOff>0</xdr:rowOff>
    </xdr:from>
    <xdr:ext cx="2419509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69CBB71-2799-4066-914F-38E1EF241D32}"/>
                </a:ext>
              </a:extLst>
            </xdr:cNvPr>
            <xdr:cNvSpPr txBox="1"/>
          </xdr:nvSpPr>
          <xdr:spPr>
            <a:xfrm>
              <a:off x="2476500" y="1859280"/>
              <a:ext cx="2419509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7140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521</m:t>
                            </m:r>
                          </m:e>
                        </m:d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2025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</m:t>
                                </m:r>
                              </m:e>
                            </m:d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=2.634285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69CBB71-2799-4066-914F-38E1EF241D32}"/>
                </a:ext>
              </a:extLst>
            </xdr:cNvPr>
            <xdr:cNvSpPr txBox="1"/>
          </xdr:nvSpPr>
          <xdr:spPr>
            <a:xfrm>
              <a:off x="2476500" y="1859280"/>
              <a:ext cx="2419509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𝑎=  (4(7140)  −(15)(521))/(4(2025)  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(15)^</a:t>
              </a:r>
              <a:r>
                <a:rPr lang="es-MX" sz="1100" b="0" i="0">
                  <a:latin typeface="Cambria Math" panose="02040503050406030204" pitchFamily="18" charset="0"/>
                </a:rPr>
                <a:t>2 )=2.634285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68580</xdr:colOff>
      <xdr:row>13</xdr:row>
      <xdr:rowOff>7620</xdr:rowOff>
    </xdr:from>
    <xdr:ext cx="2640788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16A2B9-ECD0-450B-AA47-2C42A39448E7}"/>
                </a:ext>
              </a:extLst>
            </xdr:cNvPr>
            <xdr:cNvSpPr txBox="1"/>
          </xdr:nvSpPr>
          <xdr:spPr>
            <a:xfrm>
              <a:off x="2522220" y="2415540"/>
              <a:ext cx="2640788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521</m:t>
                            </m:r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−2.634285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e>
                        </m:d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es-MX" sz="1100" b="0" i="0">
                        <a:latin typeface="Cambria Math" panose="02040503050406030204" pitchFamily="18" charset="0"/>
                      </a:rPr>
                      <m:t>=120.371431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016A2B9-ECD0-450B-AA47-2C42A39448E7}"/>
                </a:ext>
              </a:extLst>
            </xdr:cNvPr>
            <xdr:cNvSpPr txBox="1"/>
          </xdr:nvSpPr>
          <xdr:spPr>
            <a:xfrm>
              <a:off x="2522220" y="2415540"/>
              <a:ext cx="2640788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𝑏=  ((521)  −2.634285(15))/4=120.371431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6</xdr:row>
      <xdr:rowOff>7620</xdr:rowOff>
    </xdr:from>
    <xdr:ext cx="5167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9DF0A6F-6F79-4900-A3B0-8E9AD753C30D}"/>
                </a:ext>
              </a:extLst>
            </xdr:cNvPr>
            <xdr:cNvSpPr txBox="1"/>
          </xdr:nvSpPr>
          <xdr:spPr>
            <a:xfrm>
              <a:off x="99060" y="1661160"/>
              <a:ext cx="516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9DF0A6F-6F79-4900-A3B0-8E9AD753C30D}"/>
                </a:ext>
              </a:extLst>
            </xdr:cNvPr>
            <xdr:cNvSpPr txBox="1"/>
          </xdr:nvSpPr>
          <xdr:spPr>
            <a:xfrm>
              <a:off x="99060" y="1661160"/>
              <a:ext cx="5167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 𝑡_𝑜𝑛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</xdr:row>
      <xdr:rowOff>15240</xdr:rowOff>
    </xdr:from>
    <xdr:ext cx="414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8E99342-1C49-48F3-85E5-0E8D03D2032E}"/>
                </a:ext>
              </a:extLst>
            </xdr:cNvPr>
            <xdr:cNvSpPr txBox="1"/>
          </xdr:nvSpPr>
          <xdr:spPr>
            <a:xfrm>
              <a:off x="99060" y="1866900"/>
              <a:ext cx="414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s-MX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8E99342-1C49-48F3-85E5-0E8D03D2032E}"/>
                </a:ext>
              </a:extLst>
            </xdr:cNvPr>
            <xdr:cNvSpPr txBox="1"/>
          </xdr:nvSpPr>
          <xdr:spPr>
            <a:xfrm>
              <a:off x="99060" y="1866900"/>
              <a:ext cx="414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𝑥= 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</xdr:row>
      <xdr:rowOff>22860</xdr:rowOff>
    </xdr:from>
    <xdr:ext cx="1237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CDC5C5-E61F-4084-8C63-ED7431B6EF8E}"/>
                </a:ext>
              </a:extLst>
            </xdr:cNvPr>
            <xdr:cNvSpPr txBox="1"/>
          </xdr:nvSpPr>
          <xdr:spPr>
            <a:xfrm>
              <a:off x="91440" y="2065020"/>
              <a:ext cx="1237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𝑝𝑎𝑟𝑒𝑠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𝑑𝑎𝑡𝑜𝑠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CDC5C5-E61F-4084-8C63-ED7431B6EF8E}"/>
                </a:ext>
              </a:extLst>
            </xdr:cNvPr>
            <xdr:cNvSpPr txBox="1"/>
          </xdr:nvSpPr>
          <xdr:spPr>
            <a:xfrm>
              <a:off x="91440" y="2065020"/>
              <a:ext cx="1237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𝑛=𝑝𝑎𝑟𝑒𝑠 𝑑𝑒 𝑑𝑎𝑡𝑜𝑠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45720</xdr:colOff>
      <xdr:row>1</xdr:row>
      <xdr:rowOff>7620</xdr:rowOff>
    </xdr:from>
    <xdr:ext cx="554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F123E56-AA69-45CC-9919-6E757EE8D50E}"/>
                </a:ext>
              </a:extLst>
            </xdr:cNvPr>
            <xdr:cNvSpPr txBox="1"/>
          </xdr:nvSpPr>
          <xdr:spPr>
            <a:xfrm>
              <a:off x="2880360" y="190500"/>
              <a:ext cx="554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  <m:r>
                      <a:rPr lang="es-MX" sz="1100" b="0" i="1">
                        <a:solidFill>
                          <a:schemeClr val="bg1"/>
                        </a:solidFill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𝑚𝑠</m:t>
                        </m:r>
                      </m:e>
                    </m:d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3F123E56-AA69-45CC-9919-6E757EE8D50E}"/>
                </a:ext>
              </a:extLst>
            </xdr:cNvPr>
            <xdr:cNvSpPr txBox="1"/>
          </xdr:nvSpPr>
          <xdr:spPr>
            <a:xfrm>
              <a:off x="2880360" y="190500"/>
              <a:ext cx="554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𝑡_𝑜𝑛  (𝑚𝑠)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38100</xdr:colOff>
      <xdr:row>1</xdr:row>
      <xdr:rowOff>0</xdr:rowOff>
    </xdr:from>
    <xdr:ext cx="3094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E564D4A-8C7E-4F6E-B496-32BC06D3DACD}"/>
                </a:ext>
              </a:extLst>
            </xdr:cNvPr>
            <xdr:cNvSpPr txBox="1"/>
          </xdr:nvSpPr>
          <xdr:spPr>
            <a:xfrm>
              <a:off x="3284220" y="182880"/>
              <a:ext cx="309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bg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𝑜𝑛</m:t>
                        </m:r>
                      </m:sub>
                    </m:sSub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E564D4A-8C7E-4F6E-B496-32BC06D3DACD}"/>
                </a:ext>
              </a:extLst>
            </xdr:cNvPr>
            <xdr:cNvSpPr txBox="1"/>
          </xdr:nvSpPr>
          <xdr:spPr>
            <a:xfrm>
              <a:off x="3284220" y="182880"/>
              <a:ext cx="3094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s-MX" sz="1100" b="0" i="0">
                  <a:solidFill>
                    <a:schemeClr val="bg1"/>
                  </a:solidFill>
                  <a:latin typeface="Cambria Math" panose="02040503050406030204" pitchFamily="18" charset="0"/>
                </a:rPr>
                <a:t>𝑡_𝑜𝑛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99060</xdr:colOff>
      <xdr:row>1</xdr:row>
      <xdr:rowOff>15240</xdr:rowOff>
    </xdr:from>
    <xdr:ext cx="18889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5E3FB25-EAF7-476A-8364-857C9162D4E1}"/>
                </a:ext>
              </a:extLst>
            </xdr:cNvPr>
            <xdr:cNvSpPr txBox="1"/>
          </xdr:nvSpPr>
          <xdr:spPr>
            <a:xfrm>
              <a:off x="3825240" y="198120"/>
              <a:ext cx="18889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bg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5E3FB25-EAF7-476A-8364-857C9162D4E1}"/>
                </a:ext>
              </a:extLst>
            </xdr:cNvPr>
            <xdr:cNvSpPr txBox="1"/>
          </xdr:nvSpPr>
          <xdr:spPr>
            <a:xfrm>
              <a:off x="3825240" y="198120"/>
              <a:ext cx="18889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bg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𝛼^2</a:t>
              </a:r>
              <a:endParaRPr lang="es-MX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190500</xdr:colOff>
      <xdr:row>16</xdr:row>
      <xdr:rowOff>30480</xdr:rowOff>
    </xdr:from>
    <xdr:ext cx="25038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A8792E5-ACD6-40F3-A19F-DB4C102B1AC6}"/>
                </a:ext>
              </a:extLst>
            </xdr:cNvPr>
            <xdr:cNvSpPr txBox="1"/>
          </xdr:nvSpPr>
          <xdr:spPr>
            <a:xfrm>
              <a:off x="190500" y="2987040"/>
              <a:ext cx="250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s-MX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𝑜𝑛</m:t>
                      </m:r>
                    </m:sub>
                  </m:sSub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MX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𝑎𝑥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=2.634285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𝛼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</m:oMath>
              </a14:m>
              <a:r>
                <a:rPr lang="es-MX" sz="1100"/>
                <a:t>120.371431</a:t>
              </a: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AA8792E5-ACD6-40F3-A19F-DB4C102B1AC6}"/>
                </a:ext>
              </a:extLst>
            </xdr:cNvPr>
            <xdr:cNvSpPr txBox="1"/>
          </xdr:nvSpPr>
          <xdr:spPr>
            <a:xfrm>
              <a:off x="190500" y="2987040"/>
              <a:ext cx="2503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𝑡_𝑜𝑛=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𝑎𝑥+𝑏=2.634285𝛼+ </a:t>
              </a:r>
              <a:r>
                <a:rPr lang="es-MX" sz="1100"/>
                <a:t>120.371431</a:t>
              </a:r>
            </a:p>
          </xdr:txBody>
        </xdr:sp>
      </mc:Fallback>
    </mc:AlternateContent>
    <xdr:clientData/>
  </xdr:oneCellAnchor>
  <xdr:oneCellAnchor>
    <xdr:from>
      <xdr:col>3</xdr:col>
      <xdr:colOff>60960</xdr:colOff>
      <xdr:row>20</xdr:row>
      <xdr:rowOff>22860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92A79CB-9A81-4219-8EFC-67B6CD971518}"/>
                </a:ext>
              </a:extLst>
            </xdr:cNvPr>
            <xdr:cNvSpPr txBox="1"/>
          </xdr:nvSpPr>
          <xdr:spPr>
            <a:xfrm>
              <a:off x="2263140" y="4259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992A79CB-9A81-4219-8EFC-67B6CD971518}"/>
                </a:ext>
              </a:extLst>
            </xdr:cNvPr>
            <xdr:cNvSpPr txBox="1"/>
          </xdr:nvSpPr>
          <xdr:spPr>
            <a:xfrm>
              <a:off x="2263140" y="4259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5</xdr:col>
      <xdr:colOff>259080</xdr:colOff>
      <xdr:row>18</xdr:row>
      <xdr:rowOff>7620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11D6BFF-AB77-4E97-A3CB-1979009909E5}"/>
                </a:ext>
              </a:extLst>
            </xdr:cNvPr>
            <xdr:cNvSpPr txBox="1"/>
          </xdr:nvSpPr>
          <xdr:spPr>
            <a:xfrm>
              <a:off x="3093720" y="3878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11D6BFF-AB77-4E97-A3CB-1979009909E5}"/>
                </a:ext>
              </a:extLst>
            </xdr:cNvPr>
            <xdr:cNvSpPr txBox="1"/>
          </xdr:nvSpPr>
          <xdr:spPr>
            <a:xfrm>
              <a:off x="3093720" y="3878580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320040</xdr:colOff>
      <xdr:row>18</xdr:row>
      <xdr:rowOff>7620</xdr:rowOff>
    </xdr:from>
    <xdr:ext cx="3826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6C1B575-7FDB-450E-8606-55E4C77714C8}"/>
                </a:ext>
              </a:extLst>
            </xdr:cNvPr>
            <xdr:cNvSpPr txBox="1"/>
          </xdr:nvSpPr>
          <xdr:spPr>
            <a:xfrm>
              <a:off x="1112520" y="3878580"/>
              <a:ext cx="382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𝑜𝑛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6C1B575-7FDB-450E-8606-55E4C77714C8}"/>
                </a:ext>
              </a:extLst>
            </xdr:cNvPr>
            <xdr:cNvSpPr txBox="1"/>
          </xdr:nvSpPr>
          <xdr:spPr>
            <a:xfrm>
              <a:off x="1112520" y="3878580"/>
              <a:ext cx="3826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𝑡_𝑜𝑛=</a:t>
              </a:r>
              <a:r>
                <a:rPr lang="es-MX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A41F30-2AA2-46CA-BF9B-C76AED97CCA9}" name="Tabla2" displayName="Tabla2" ref="A1:B15" totalsRowShown="0">
  <autoFilter ref="A1:B15" xr:uid="{6C72DF7B-FCE8-4912-967D-94740D74D689}"/>
  <tableColumns count="2">
    <tableColumn id="1" xr3:uid="{A5DACCDF-400C-4493-BFD3-1A860E71A615}" name="Cuenta"/>
    <tableColumn id="2" xr3:uid="{FBC8F647-068E-414A-AE3B-4FBECA3229E6}" name="Precio" dataDxfId="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E4EB6-B016-4067-8657-DA32EEE471F3}" name="Tabla1" displayName="Tabla1" ref="E2:H10" totalsRowShown="0">
  <autoFilter ref="E2:H10" xr:uid="{6DD2364D-E719-4F5F-9119-A54FE9D36037}"/>
  <tableColumns count="4">
    <tableColumn id="1" xr3:uid="{082810A3-978C-4645-81D1-649B1709E52B}" name="α"/>
    <tableColumn id="2" xr3:uid="{795CDB72-5443-4FAD-9309-08E833AAAB9C}" name=" "/>
    <tableColumn id="3" xr3:uid="{321C4B97-97D0-458B-AA3D-EB0E9376E6AB}" name="."/>
    <tableColumn id="4" xr3:uid="{B61CE7EE-3EE4-411B-96C0-A5F7DB9C1480}" name="_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9753F-663E-4E35-A077-32A8F5F27EFC}" name="Tabla14" displayName="Tabla14" ref="E2:H7" totalsRowShown="0">
  <autoFilter ref="E2:H7" xr:uid="{6DD2364D-E719-4F5F-9119-A54FE9D36037}"/>
  <tableColumns count="4">
    <tableColumn id="1" xr3:uid="{C8B25DEF-BAEB-4861-AF09-70095D055F3E}" name="α"/>
    <tableColumn id="2" xr3:uid="{332E3DF1-61EA-4471-B9B8-8BAE9B9ECFDE}" name=" "/>
    <tableColumn id="3" xr3:uid="{B9FF5AB1-9C77-46F6-8064-7DBECF93284A}" name="."/>
    <tableColumn id="4" xr3:uid="{1E91A096-12F3-4371-8402-DADA83C92EEC}" name="_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ADD6-7F31-4978-8867-A61080D2AD46}">
  <dimension ref="A1:B15"/>
  <sheetViews>
    <sheetView tabSelected="1" workbookViewId="0">
      <selection activeCell="F17" sqref="F17"/>
    </sheetView>
  </sheetViews>
  <sheetFormatPr baseColWidth="10" defaultRowHeight="14.4" x14ac:dyDescent="0.3"/>
  <cols>
    <col min="1" max="1" width="14.77734375" bestFit="1" customWidth="1"/>
  </cols>
  <sheetData>
    <row r="1" spans="1:2" s="14" customFormat="1" x14ac:dyDescent="0.3">
      <c r="A1" s="14" t="s">
        <v>84</v>
      </c>
      <c r="B1" s="14" t="s">
        <v>85</v>
      </c>
    </row>
    <row r="2" spans="1:2" x14ac:dyDescent="0.3">
      <c r="A2" t="s">
        <v>53</v>
      </c>
      <c r="B2" s="78">
        <v>89</v>
      </c>
    </row>
    <row r="3" spans="1:2" x14ac:dyDescent="0.3">
      <c r="A3" t="s">
        <v>54</v>
      </c>
      <c r="B3" s="78">
        <v>80</v>
      </c>
    </row>
    <row r="4" spans="1:2" x14ac:dyDescent="0.3">
      <c r="A4" t="s">
        <v>50</v>
      </c>
      <c r="B4" s="78">
        <v>40</v>
      </c>
    </row>
    <row r="5" spans="1:2" x14ac:dyDescent="0.3">
      <c r="A5" s="14" t="s">
        <v>55</v>
      </c>
      <c r="B5" s="78">
        <v>20</v>
      </c>
    </row>
    <row r="6" spans="1:2" x14ac:dyDescent="0.3">
      <c r="A6" t="s">
        <v>51</v>
      </c>
      <c r="B6" s="78">
        <v>36</v>
      </c>
    </row>
    <row r="7" spans="1:2" x14ac:dyDescent="0.3">
      <c r="A7" t="s">
        <v>52</v>
      </c>
      <c r="B7" s="78">
        <v>40</v>
      </c>
    </row>
    <row r="8" spans="1:2" x14ac:dyDescent="0.3">
      <c r="A8" t="s">
        <v>56</v>
      </c>
      <c r="B8" s="78">
        <v>0.5</v>
      </c>
    </row>
    <row r="9" spans="1:2" x14ac:dyDescent="0.3">
      <c r="A9" t="s">
        <v>58</v>
      </c>
      <c r="B9" s="78">
        <v>1</v>
      </c>
    </row>
    <row r="10" spans="1:2" x14ac:dyDescent="0.3">
      <c r="A10" t="s">
        <v>57</v>
      </c>
      <c r="B10" s="78">
        <v>5</v>
      </c>
    </row>
    <row r="11" spans="1:2" s="14" customFormat="1" x14ac:dyDescent="0.3">
      <c r="A11" s="14" t="s">
        <v>59</v>
      </c>
      <c r="B11" s="78">
        <v>3.5</v>
      </c>
    </row>
    <row r="12" spans="1:2" s="14" customFormat="1" x14ac:dyDescent="0.3">
      <c r="A12" s="14" t="s">
        <v>81</v>
      </c>
      <c r="B12" s="78">
        <v>200</v>
      </c>
    </row>
    <row r="13" spans="1:2" s="14" customFormat="1" x14ac:dyDescent="0.3">
      <c r="A13" s="14" t="s">
        <v>82</v>
      </c>
      <c r="B13" s="78">
        <v>50</v>
      </c>
    </row>
    <row r="14" spans="1:2" s="14" customFormat="1" x14ac:dyDescent="0.3">
      <c r="A14" s="14" t="s">
        <v>83</v>
      </c>
      <c r="B14" s="78">
        <f>21*24</f>
        <v>504</v>
      </c>
    </row>
    <row r="15" spans="1:2" x14ac:dyDescent="0.3">
      <c r="A15" t="s">
        <v>80</v>
      </c>
      <c r="B15" s="78">
        <f>SUM(B2:B14)</f>
        <v>1069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11D4-417E-4B4F-95C5-C1B7A2C30624}">
  <dimension ref="A1:X53"/>
  <sheetViews>
    <sheetView topLeftCell="A16" workbookViewId="0">
      <selection activeCell="A25" sqref="A25:H38"/>
    </sheetView>
  </sheetViews>
  <sheetFormatPr baseColWidth="10" defaultRowHeight="14.4" x14ac:dyDescent="0.3"/>
  <cols>
    <col min="1" max="1" width="3.109375" customWidth="1"/>
    <col min="2" max="2" width="52.44140625" bestFit="1" customWidth="1"/>
    <col min="3" max="7" width="6.5546875" customWidth="1"/>
    <col min="8" max="8" width="9.21875" bestFit="1" customWidth="1"/>
    <col min="9" max="10" width="6.5546875" customWidth="1"/>
    <col min="11" max="14" width="6.5546875" style="14" customWidth="1"/>
    <col min="15" max="15" width="6.5546875" customWidth="1"/>
    <col min="18" max="18" width="8.44140625" bestFit="1" customWidth="1"/>
    <col min="19" max="21" width="4" bestFit="1" customWidth="1"/>
    <col min="22" max="22" width="9.21875" bestFit="1" customWidth="1"/>
  </cols>
  <sheetData>
    <row r="1" spans="1:24" s="14" customFormat="1" x14ac:dyDescent="0.3"/>
    <row r="2" spans="1:24" s="14" customFormat="1" x14ac:dyDescent="0.3">
      <c r="B2" s="14" t="s">
        <v>79</v>
      </c>
    </row>
    <row r="3" spans="1:24" s="14" customFormat="1" x14ac:dyDescent="0.3"/>
    <row r="4" spans="1:24" s="14" customFormat="1" ht="15" thickBot="1" x14ac:dyDescent="0.35"/>
    <row r="5" spans="1:24" ht="30" thickTop="1" thickBot="1" x14ac:dyDescent="0.35">
      <c r="A5" s="71" t="s">
        <v>0</v>
      </c>
      <c r="B5" s="72"/>
      <c r="C5" s="38" t="s">
        <v>73</v>
      </c>
      <c r="D5" s="39" t="s">
        <v>27</v>
      </c>
      <c r="E5" s="39" t="s">
        <v>28</v>
      </c>
      <c r="F5" s="39" t="s">
        <v>29</v>
      </c>
      <c r="G5" s="39" t="s">
        <v>30</v>
      </c>
      <c r="H5" s="39" t="s">
        <v>31</v>
      </c>
      <c r="I5" s="39" t="s">
        <v>32</v>
      </c>
      <c r="J5" s="39" t="s">
        <v>33</v>
      </c>
      <c r="K5" s="42" t="s">
        <v>34</v>
      </c>
      <c r="L5" s="42" t="s">
        <v>35</v>
      </c>
      <c r="M5" s="42" t="s">
        <v>36</v>
      </c>
      <c r="N5" s="42" t="s">
        <v>71</v>
      </c>
      <c r="O5" s="40" t="s">
        <v>72</v>
      </c>
      <c r="R5" s="22" t="s">
        <v>0</v>
      </c>
      <c r="S5" s="20" t="s">
        <v>10</v>
      </c>
      <c r="T5" s="9" t="s">
        <v>11</v>
      </c>
      <c r="U5" s="9" t="s">
        <v>12</v>
      </c>
      <c r="V5" s="29" t="s">
        <v>17</v>
      </c>
      <c r="W5" s="33" t="s">
        <v>13</v>
      </c>
      <c r="X5" s="10" t="s">
        <v>14</v>
      </c>
    </row>
    <row r="6" spans="1:24" s="14" customFormat="1" ht="15" thickTop="1" x14ac:dyDescent="0.3">
      <c r="A6" s="1" t="s">
        <v>3</v>
      </c>
      <c r="B6" s="3" t="s">
        <v>40</v>
      </c>
      <c r="C6" s="12"/>
      <c r="D6" s="2"/>
      <c r="E6" s="2"/>
      <c r="F6" s="15"/>
      <c r="G6" s="15"/>
      <c r="H6" s="15"/>
      <c r="I6" s="15"/>
      <c r="J6" s="15"/>
      <c r="K6" s="31"/>
      <c r="L6" s="31"/>
      <c r="M6" s="31"/>
      <c r="N6" s="31"/>
      <c r="O6" s="16"/>
      <c r="R6" s="23" t="s">
        <v>3</v>
      </c>
      <c r="S6" s="21">
        <v>4</v>
      </c>
      <c r="T6" s="18">
        <f>ROUND(AVERAGE(S6,U6),0)</f>
        <v>5</v>
      </c>
      <c r="U6" s="18">
        <v>6</v>
      </c>
      <c r="V6" s="30" t="s">
        <v>15</v>
      </c>
      <c r="W6" s="34">
        <f>((S6+4*T6+U6)/6)</f>
        <v>5</v>
      </c>
      <c r="X6" s="19">
        <f>((U6-S6)/6)</f>
        <v>0.33333333333333331</v>
      </c>
    </row>
    <row r="7" spans="1:24" s="14" customFormat="1" x14ac:dyDescent="0.3">
      <c r="A7" s="6" t="s">
        <v>1</v>
      </c>
      <c r="B7" s="8" t="s">
        <v>39</v>
      </c>
      <c r="C7" s="41"/>
      <c r="D7" s="18"/>
      <c r="E7" s="18"/>
      <c r="F7" s="7"/>
      <c r="G7" s="7"/>
      <c r="H7" s="7"/>
      <c r="I7" s="7"/>
      <c r="J7" s="7"/>
      <c r="K7" s="45"/>
      <c r="L7" s="30"/>
      <c r="M7" s="30"/>
      <c r="N7" s="30"/>
      <c r="O7" s="19"/>
      <c r="R7" s="24" t="s">
        <v>1</v>
      </c>
      <c r="S7" s="21">
        <v>8</v>
      </c>
      <c r="T7" s="18">
        <f t="shared" ref="T7:T18" si="0">ROUND(AVERAGE(S7,U7),0)</f>
        <v>9</v>
      </c>
      <c r="U7" s="18">
        <v>10</v>
      </c>
      <c r="V7" s="30" t="s">
        <v>3</v>
      </c>
      <c r="W7" s="34">
        <f t="shared" ref="W7:W18" si="1">((S7+4*T7+U7)/6)</f>
        <v>9</v>
      </c>
      <c r="X7" s="19">
        <f t="shared" ref="X7:X18" si="2">((U7-S7)/6)</f>
        <v>0.33333333333333331</v>
      </c>
    </row>
    <row r="8" spans="1:24" s="14" customFormat="1" x14ac:dyDescent="0.3">
      <c r="A8" s="6" t="s">
        <v>2</v>
      </c>
      <c r="B8" s="8" t="s">
        <v>41</v>
      </c>
      <c r="C8" s="41"/>
      <c r="D8" s="18"/>
      <c r="E8" s="18"/>
      <c r="F8" s="18"/>
      <c r="G8" s="18"/>
      <c r="H8" s="18"/>
      <c r="I8" s="18"/>
      <c r="J8" s="18"/>
      <c r="K8" s="30"/>
      <c r="L8" s="45"/>
      <c r="M8" s="45"/>
      <c r="N8" s="45"/>
      <c r="O8" s="19"/>
      <c r="R8" s="24" t="s">
        <v>2</v>
      </c>
      <c r="S8" s="21">
        <v>2</v>
      </c>
      <c r="T8" s="18">
        <f t="shared" si="0"/>
        <v>4</v>
      </c>
      <c r="U8" s="18">
        <v>6</v>
      </c>
      <c r="V8" s="30" t="s">
        <v>1</v>
      </c>
      <c r="W8" s="34">
        <f t="shared" si="1"/>
        <v>4</v>
      </c>
      <c r="X8" s="19">
        <f t="shared" si="2"/>
        <v>0.66666666666666663</v>
      </c>
    </row>
    <row r="9" spans="1:24" x14ac:dyDescent="0.3">
      <c r="A9" s="1" t="s">
        <v>4</v>
      </c>
      <c r="B9" s="8" t="s">
        <v>19</v>
      </c>
      <c r="C9" s="66"/>
      <c r="D9" s="7"/>
      <c r="E9" s="18"/>
      <c r="F9" s="18"/>
      <c r="G9" s="18"/>
      <c r="H9" s="18"/>
      <c r="I9" s="18"/>
      <c r="J9" s="18"/>
      <c r="K9" s="30"/>
      <c r="L9" s="30"/>
      <c r="M9" s="30"/>
      <c r="N9" s="30"/>
      <c r="O9" s="19"/>
      <c r="R9" s="24" t="s">
        <v>4</v>
      </c>
      <c r="S9" s="11">
        <v>3</v>
      </c>
      <c r="T9" s="18">
        <f t="shared" si="0"/>
        <v>4</v>
      </c>
      <c r="U9" s="15">
        <v>4</v>
      </c>
      <c r="V9" s="31" t="s">
        <v>15</v>
      </c>
      <c r="W9" s="34">
        <f t="shared" si="1"/>
        <v>3.8333333333333335</v>
      </c>
      <c r="X9" s="19">
        <f t="shared" si="2"/>
        <v>0.16666666666666666</v>
      </c>
    </row>
    <row r="10" spans="1:24" x14ac:dyDescent="0.3">
      <c r="A10" s="1" t="s">
        <v>5</v>
      </c>
      <c r="B10" s="8" t="s">
        <v>20</v>
      </c>
      <c r="C10" s="36"/>
      <c r="D10" s="15"/>
      <c r="E10" s="2"/>
      <c r="F10" s="2"/>
      <c r="G10" s="15"/>
      <c r="H10" s="15"/>
      <c r="I10" s="15"/>
      <c r="J10" s="15"/>
      <c r="K10" s="31"/>
      <c r="L10" s="31"/>
      <c r="M10" s="31"/>
      <c r="N10" s="31"/>
      <c r="O10" s="16"/>
      <c r="R10" s="24" t="s">
        <v>5</v>
      </c>
      <c r="S10" s="11">
        <v>1</v>
      </c>
      <c r="T10" s="18">
        <f t="shared" si="0"/>
        <v>3</v>
      </c>
      <c r="U10" s="15">
        <v>4</v>
      </c>
      <c r="V10" s="31" t="s">
        <v>4</v>
      </c>
      <c r="W10" s="34">
        <f t="shared" si="1"/>
        <v>2.8333333333333335</v>
      </c>
      <c r="X10" s="19">
        <f t="shared" si="2"/>
        <v>0.5</v>
      </c>
    </row>
    <row r="11" spans="1:24" s="14" customFormat="1" x14ac:dyDescent="0.3">
      <c r="A11" s="1" t="s">
        <v>7</v>
      </c>
      <c r="B11" s="8" t="s">
        <v>61</v>
      </c>
      <c r="C11" s="36"/>
      <c r="D11" s="15"/>
      <c r="E11" s="15"/>
      <c r="G11" s="2"/>
      <c r="H11" s="15"/>
      <c r="I11" s="15"/>
      <c r="J11" s="15"/>
      <c r="K11" s="31"/>
      <c r="L11" s="31"/>
      <c r="M11" s="31"/>
      <c r="N11" s="31"/>
      <c r="O11" s="16"/>
      <c r="R11" s="24" t="s">
        <v>7</v>
      </c>
      <c r="S11" s="11">
        <v>1</v>
      </c>
      <c r="T11" s="18">
        <f t="shared" si="0"/>
        <v>2</v>
      </c>
      <c r="U11" s="15">
        <v>2</v>
      </c>
      <c r="V11" s="31" t="s">
        <v>5</v>
      </c>
      <c r="W11" s="34">
        <f t="shared" si="1"/>
        <v>1.8333333333333333</v>
      </c>
      <c r="X11" s="19">
        <f t="shared" si="2"/>
        <v>0.16666666666666666</v>
      </c>
    </row>
    <row r="12" spans="1:24" x14ac:dyDescent="0.3">
      <c r="A12" s="1" t="s">
        <v>6</v>
      </c>
      <c r="B12" s="3" t="s">
        <v>21</v>
      </c>
      <c r="C12" s="36"/>
      <c r="D12" s="15"/>
      <c r="E12" s="15"/>
      <c r="F12" s="15"/>
      <c r="H12" s="2"/>
      <c r="I12" s="15"/>
      <c r="J12" s="15"/>
      <c r="K12" s="31"/>
      <c r="L12" s="31"/>
      <c r="M12" s="31"/>
      <c r="N12" s="31"/>
      <c r="O12" s="16"/>
      <c r="R12" s="24" t="s">
        <v>6</v>
      </c>
      <c r="S12" s="11">
        <v>1</v>
      </c>
      <c r="T12" s="18">
        <f t="shared" si="0"/>
        <v>2</v>
      </c>
      <c r="U12" s="15">
        <v>2</v>
      </c>
      <c r="V12" s="31" t="s">
        <v>7</v>
      </c>
      <c r="W12" s="34">
        <f t="shared" si="1"/>
        <v>1.8333333333333333</v>
      </c>
      <c r="X12" s="19">
        <f t="shared" si="2"/>
        <v>0.16666666666666666</v>
      </c>
    </row>
    <row r="13" spans="1:24" x14ac:dyDescent="0.3">
      <c r="A13" s="1" t="s">
        <v>8</v>
      </c>
      <c r="B13" s="3" t="s">
        <v>24</v>
      </c>
      <c r="C13" s="36"/>
      <c r="D13" s="15"/>
      <c r="E13" s="15"/>
      <c r="F13" s="15"/>
      <c r="G13" s="15"/>
      <c r="H13" s="2"/>
      <c r="I13" s="15"/>
      <c r="J13" s="15"/>
      <c r="K13" s="31"/>
      <c r="L13" s="31"/>
      <c r="M13" s="31"/>
      <c r="N13" s="31"/>
      <c r="O13" s="16"/>
      <c r="R13" s="24" t="s">
        <v>8</v>
      </c>
      <c r="S13" s="11">
        <v>0.2</v>
      </c>
      <c r="T13" s="18">
        <f t="shared" si="0"/>
        <v>0</v>
      </c>
      <c r="U13" s="15">
        <v>0.6</v>
      </c>
      <c r="V13" s="31" t="s">
        <v>7</v>
      </c>
      <c r="W13" s="34">
        <f t="shared" si="1"/>
        <v>0.13333333333333333</v>
      </c>
      <c r="X13" s="19">
        <f t="shared" si="2"/>
        <v>6.6666666666666666E-2</v>
      </c>
    </row>
    <row r="14" spans="1:24" x14ac:dyDescent="0.3">
      <c r="A14" s="1" t="s">
        <v>9</v>
      </c>
      <c r="B14" s="3" t="s">
        <v>25</v>
      </c>
      <c r="C14" s="36"/>
      <c r="D14" s="15"/>
      <c r="E14" s="15"/>
      <c r="F14" s="15"/>
      <c r="G14" s="15"/>
      <c r="H14" s="15"/>
      <c r="I14" s="2"/>
      <c r="J14" s="15"/>
      <c r="K14" s="31"/>
      <c r="L14" s="31"/>
      <c r="M14" s="31"/>
      <c r="N14" s="31"/>
      <c r="O14" s="16"/>
      <c r="R14" s="24" t="s">
        <v>9</v>
      </c>
      <c r="S14" s="11">
        <v>1</v>
      </c>
      <c r="T14" s="18">
        <f t="shared" si="0"/>
        <v>2</v>
      </c>
      <c r="U14" s="15">
        <v>2</v>
      </c>
      <c r="V14" s="31" t="s">
        <v>62</v>
      </c>
      <c r="W14" s="34">
        <f t="shared" si="1"/>
        <v>1.8333333333333333</v>
      </c>
      <c r="X14" s="19">
        <f t="shared" si="2"/>
        <v>0.16666666666666666</v>
      </c>
    </row>
    <row r="15" spans="1:24" x14ac:dyDescent="0.3">
      <c r="A15" s="1" t="s">
        <v>16</v>
      </c>
      <c r="B15" s="3" t="s">
        <v>26</v>
      </c>
      <c r="C15" s="36"/>
      <c r="D15" s="15"/>
      <c r="E15" s="15"/>
      <c r="F15" s="15"/>
      <c r="G15" s="15"/>
      <c r="H15" s="15"/>
      <c r="I15" s="15"/>
      <c r="J15" s="2"/>
      <c r="K15" s="43"/>
      <c r="L15" s="43"/>
      <c r="M15" s="31"/>
      <c r="N15" s="31"/>
      <c r="O15" s="16"/>
      <c r="R15" s="24" t="s">
        <v>16</v>
      </c>
      <c r="S15" s="11">
        <v>4</v>
      </c>
      <c r="T15" s="18">
        <f t="shared" si="0"/>
        <v>5</v>
      </c>
      <c r="U15" s="15">
        <v>6</v>
      </c>
      <c r="V15" s="31" t="s">
        <v>9</v>
      </c>
      <c r="W15" s="34">
        <f t="shared" si="1"/>
        <v>5</v>
      </c>
      <c r="X15" s="19">
        <f t="shared" si="2"/>
        <v>0.33333333333333331</v>
      </c>
    </row>
    <row r="16" spans="1:24" x14ac:dyDescent="0.3">
      <c r="A16" s="1" t="s">
        <v>37</v>
      </c>
      <c r="B16" s="3" t="s">
        <v>18</v>
      </c>
      <c r="C16" s="36"/>
      <c r="D16" s="15"/>
      <c r="E16" s="15"/>
      <c r="F16" s="15"/>
      <c r="G16" s="15"/>
      <c r="H16" s="2"/>
      <c r="I16" s="2"/>
      <c r="J16" s="2"/>
      <c r="K16" s="43"/>
      <c r="L16" s="43"/>
      <c r="M16" s="31"/>
      <c r="N16" s="31"/>
      <c r="O16" s="16"/>
      <c r="R16" s="24" t="s">
        <v>37</v>
      </c>
      <c r="S16" s="11">
        <v>6</v>
      </c>
      <c r="T16" s="18">
        <f t="shared" si="0"/>
        <v>8</v>
      </c>
      <c r="U16" s="15">
        <v>10</v>
      </c>
      <c r="V16" s="31" t="s">
        <v>6</v>
      </c>
      <c r="W16" s="34">
        <f t="shared" si="1"/>
        <v>8</v>
      </c>
      <c r="X16" s="19">
        <f t="shared" si="2"/>
        <v>0.66666666666666663</v>
      </c>
    </row>
    <row r="17" spans="1:24" x14ac:dyDescent="0.3">
      <c r="A17" s="1" t="s">
        <v>38</v>
      </c>
      <c r="B17" s="3" t="s">
        <v>22</v>
      </c>
      <c r="C17" s="36"/>
      <c r="D17" s="15"/>
      <c r="E17" s="15"/>
      <c r="F17" s="15"/>
      <c r="G17" s="15"/>
      <c r="H17" s="15"/>
      <c r="I17" s="15"/>
      <c r="J17" s="15"/>
      <c r="K17" s="31"/>
      <c r="L17" s="31"/>
      <c r="M17" s="43"/>
      <c r="N17" s="43"/>
      <c r="O17" s="16"/>
      <c r="R17" s="24" t="s">
        <v>38</v>
      </c>
      <c r="S17" s="11">
        <v>2</v>
      </c>
      <c r="T17" s="18">
        <f t="shared" si="0"/>
        <v>3</v>
      </c>
      <c r="U17" s="15">
        <v>4</v>
      </c>
      <c r="V17" s="31" t="s">
        <v>63</v>
      </c>
      <c r="W17" s="34">
        <f t="shared" si="1"/>
        <v>3</v>
      </c>
      <c r="X17" s="19">
        <f t="shared" si="2"/>
        <v>0.33333333333333331</v>
      </c>
    </row>
    <row r="18" spans="1:24" ht="15" thickBot="1" x14ac:dyDescent="0.35">
      <c r="A18" s="4" t="s">
        <v>60</v>
      </c>
      <c r="B18" s="13" t="s">
        <v>23</v>
      </c>
      <c r="C18" s="37"/>
      <c r="D18" s="17"/>
      <c r="E18" s="17"/>
      <c r="F18" s="17"/>
      <c r="G18" s="17"/>
      <c r="H18" s="17"/>
      <c r="I18" s="17"/>
      <c r="J18" s="17"/>
      <c r="K18" s="44"/>
      <c r="L18" s="44"/>
      <c r="M18" s="44"/>
      <c r="N18" s="44"/>
      <c r="O18" s="5"/>
      <c r="R18" s="25" t="s">
        <v>60</v>
      </c>
      <c r="S18" s="26">
        <v>1</v>
      </c>
      <c r="T18" s="18">
        <f t="shared" si="0"/>
        <v>2</v>
      </c>
      <c r="U18" s="27">
        <v>2</v>
      </c>
      <c r="V18" s="32" t="s">
        <v>64</v>
      </c>
      <c r="W18" s="34">
        <f t="shared" si="1"/>
        <v>1.8333333333333333</v>
      </c>
      <c r="X18" s="19">
        <f t="shared" si="2"/>
        <v>0.16666666666666666</v>
      </c>
    </row>
    <row r="19" spans="1:24" ht="15.6" thickTop="1" thickBot="1" x14ac:dyDescent="0.35">
      <c r="R19" s="73"/>
      <c r="S19" s="74"/>
      <c r="T19" s="74"/>
      <c r="U19" s="74"/>
      <c r="V19" s="75"/>
      <c r="W19" s="35">
        <f>W6+W9+W12+W13+W14+W17+W18</f>
        <v>17.466666666666669</v>
      </c>
      <c r="X19" s="28">
        <f>X6+X9+X12+X13+X14+X17+X18</f>
        <v>1.4</v>
      </c>
    </row>
    <row r="20" spans="1:24" s="14" customFormat="1" ht="15" thickTop="1" x14ac:dyDescent="0.3">
      <c r="R20" s="63"/>
      <c r="S20" s="63"/>
      <c r="T20" s="63"/>
      <c r="U20" s="63"/>
      <c r="V20" s="63"/>
      <c r="W20" s="46"/>
      <c r="X20" s="46"/>
    </row>
    <row r="21" spans="1:24" s="14" customFormat="1" x14ac:dyDescent="0.3">
      <c r="B21" s="46" t="s">
        <v>49</v>
      </c>
      <c r="C21" s="14">
        <v>23</v>
      </c>
      <c r="R21" s="63"/>
      <c r="S21" s="63"/>
      <c r="T21" s="63"/>
      <c r="U21" s="63"/>
      <c r="V21" s="63"/>
      <c r="W21" s="46"/>
      <c r="X21" s="46"/>
    </row>
    <row r="22" spans="1:24" s="14" customFormat="1" x14ac:dyDescent="0.3">
      <c r="B22" s="46" t="s">
        <v>47</v>
      </c>
      <c r="C22" s="14">
        <v>100</v>
      </c>
      <c r="R22" s="63"/>
      <c r="S22" s="63"/>
      <c r="T22" s="63"/>
      <c r="U22" s="63"/>
      <c r="V22" s="63"/>
      <c r="W22" s="46"/>
      <c r="X22" s="46"/>
    </row>
    <row r="23" spans="1:24" s="14" customFormat="1" x14ac:dyDescent="0.3">
      <c r="B23" s="46" t="s">
        <v>48</v>
      </c>
      <c r="C23" s="14">
        <v>10</v>
      </c>
      <c r="R23" s="63"/>
      <c r="S23" s="63"/>
      <c r="T23" s="63"/>
      <c r="U23" s="63"/>
      <c r="V23" s="63"/>
      <c r="W23" s="46"/>
      <c r="X23" s="46"/>
    </row>
    <row r="24" spans="1:24" s="14" customFormat="1" ht="15" thickBot="1" x14ac:dyDescent="0.35">
      <c r="R24" s="63"/>
      <c r="S24" s="63"/>
      <c r="T24" s="63"/>
      <c r="U24" s="63"/>
      <c r="V24" s="63"/>
      <c r="W24" s="46"/>
      <c r="X24" s="46"/>
    </row>
    <row r="25" spans="1:24" ht="15.6" thickTop="1" thickBot="1" x14ac:dyDescent="0.35">
      <c r="A25" s="71" t="s">
        <v>0</v>
      </c>
      <c r="B25" s="76"/>
      <c r="C25" s="61" t="s">
        <v>42</v>
      </c>
      <c r="D25" s="58" t="s">
        <v>43</v>
      </c>
      <c r="E25" s="62" t="s">
        <v>44</v>
      </c>
      <c r="F25" s="58" t="s">
        <v>45</v>
      </c>
      <c r="G25" s="58" t="s">
        <v>46</v>
      </c>
      <c r="H25" s="64" t="s">
        <v>17</v>
      </c>
    </row>
    <row r="26" spans="1:24" ht="15" thickTop="1" x14ac:dyDescent="0.3">
      <c r="A26" s="1" t="s">
        <v>3</v>
      </c>
      <c r="B26" s="3" t="s">
        <v>40</v>
      </c>
      <c r="C26" s="49">
        <v>6</v>
      </c>
      <c r="D26" s="23">
        <v>40</v>
      </c>
      <c r="E26" s="47">
        <v>4</v>
      </c>
      <c r="F26" s="54">
        <v>80</v>
      </c>
      <c r="G26" s="23">
        <f>(F26-D26)/(C26-E26)</f>
        <v>20</v>
      </c>
      <c r="H26" s="59" t="s">
        <v>15</v>
      </c>
    </row>
    <row r="27" spans="1:24" x14ac:dyDescent="0.3">
      <c r="A27" s="6" t="s">
        <v>1</v>
      </c>
      <c r="B27" s="8" t="s">
        <v>39</v>
      </c>
      <c r="C27" s="50">
        <v>10</v>
      </c>
      <c r="D27" s="24">
        <v>70</v>
      </c>
      <c r="E27" s="48">
        <v>8</v>
      </c>
      <c r="F27" s="55">
        <v>100</v>
      </c>
      <c r="G27" s="24">
        <f t="shared" ref="G27:G38" si="3">(F27-D27)/(C27-E27)</f>
        <v>15</v>
      </c>
      <c r="H27" s="60" t="s">
        <v>3</v>
      </c>
      <c r="T27" s="14"/>
      <c r="U27" s="14"/>
      <c r="V27" s="14"/>
      <c r="W27" s="14"/>
      <c r="X27" s="14"/>
    </row>
    <row r="28" spans="1:24" x14ac:dyDescent="0.3">
      <c r="A28" s="6" t="s">
        <v>2</v>
      </c>
      <c r="B28" s="8" t="s">
        <v>41</v>
      </c>
      <c r="C28" s="50">
        <v>6</v>
      </c>
      <c r="D28" s="24">
        <v>20</v>
      </c>
      <c r="E28" s="48">
        <v>2</v>
      </c>
      <c r="F28" s="55">
        <v>30</v>
      </c>
      <c r="G28" s="24">
        <f t="shared" si="3"/>
        <v>2.5</v>
      </c>
      <c r="H28" s="60" t="s">
        <v>1</v>
      </c>
      <c r="T28" s="14"/>
      <c r="U28" s="14"/>
      <c r="V28" s="14"/>
      <c r="W28" s="14"/>
      <c r="X28" s="14"/>
    </row>
    <row r="29" spans="1:24" x14ac:dyDescent="0.3">
      <c r="A29" s="1" t="s">
        <v>4</v>
      </c>
      <c r="B29" s="8" t="s">
        <v>19</v>
      </c>
      <c r="C29" s="50">
        <v>4</v>
      </c>
      <c r="D29" s="24">
        <v>50</v>
      </c>
      <c r="E29" s="48">
        <v>3</v>
      </c>
      <c r="F29" s="55">
        <v>70</v>
      </c>
      <c r="G29" s="24">
        <f t="shared" si="3"/>
        <v>20</v>
      </c>
      <c r="H29" s="60" t="s">
        <v>15</v>
      </c>
      <c r="T29" s="14"/>
      <c r="U29" s="14"/>
      <c r="V29" s="14"/>
      <c r="W29" s="14"/>
      <c r="X29" s="14"/>
    </row>
    <row r="30" spans="1:24" x14ac:dyDescent="0.3">
      <c r="A30" s="1" t="s">
        <v>5</v>
      </c>
      <c r="B30" s="8" t="s">
        <v>20</v>
      </c>
      <c r="C30" s="50">
        <v>4</v>
      </c>
      <c r="D30" s="24">
        <v>150</v>
      </c>
      <c r="E30" s="48">
        <v>1</v>
      </c>
      <c r="F30" s="55">
        <f>SUM(Material!B2:B4)</f>
        <v>209</v>
      </c>
      <c r="G30" s="24">
        <f t="shared" si="3"/>
        <v>19.666666666666668</v>
      </c>
      <c r="H30" s="60" t="s">
        <v>4</v>
      </c>
    </row>
    <row r="31" spans="1:24" s="14" customFormat="1" x14ac:dyDescent="0.3">
      <c r="A31" s="1" t="s">
        <v>7</v>
      </c>
      <c r="B31" s="8" t="s">
        <v>61</v>
      </c>
      <c r="C31" s="50">
        <v>2</v>
      </c>
      <c r="D31" s="24">
        <v>20</v>
      </c>
      <c r="E31" s="48">
        <v>1</v>
      </c>
      <c r="F31" s="55">
        <v>25</v>
      </c>
      <c r="G31" s="24">
        <f t="shared" si="3"/>
        <v>5</v>
      </c>
      <c r="H31" s="60" t="s">
        <v>5</v>
      </c>
    </row>
    <row r="32" spans="1:24" x14ac:dyDescent="0.3">
      <c r="A32" s="1" t="s">
        <v>6</v>
      </c>
      <c r="B32" s="3" t="s">
        <v>21</v>
      </c>
      <c r="C32" s="50">
        <v>2</v>
      </c>
      <c r="D32" s="24">
        <v>20</v>
      </c>
      <c r="E32" s="48">
        <v>1</v>
      </c>
      <c r="F32" s="55">
        <v>30</v>
      </c>
      <c r="G32" s="24">
        <f>(F32-D32)/(C32-E32)</f>
        <v>10</v>
      </c>
      <c r="H32" s="60" t="s">
        <v>7</v>
      </c>
    </row>
    <row r="33" spans="1:11" x14ac:dyDescent="0.3">
      <c r="A33" s="1" t="s">
        <v>8</v>
      </c>
      <c r="B33" s="3" t="s">
        <v>24</v>
      </c>
      <c r="C33" s="50">
        <v>0.6</v>
      </c>
      <c r="D33" s="24">
        <v>80</v>
      </c>
      <c r="E33" s="48">
        <v>0.2</v>
      </c>
      <c r="F33" s="55">
        <f>SUM(Material!B5:B11)</f>
        <v>106</v>
      </c>
      <c r="G33" s="24">
        <f t="shared" si="3"/>
        <v>65</v>
      </c>
      <c r="H33" s="60" t="s">
        <v>7</v>
      </c>
    </row>
    <row r="34" spans="1:11" x14ac:dyDescent="0.3">
      <c r="A34" s="1" t="s">
        <v>9</v>
      </c>
      <c r="B34" s="3" t="s">
        <v>25</v>
      </c>
      <c r="C34" s="50">
        <v>2</v>
      </c>
      <c r="D34" s="24">
        <v>30</v>
      </c>
      <c r="E34" s="48">
        <v>1</v>
      </c>
      <c r="F34" s="55">
        <v>35</v>
      </c>
      <c r="G34" s="24">
        <f t="shared" si="3"/>
        <v>5</v>
      </c>
      <c r="H34" s="60" t="s">
        <v>62</v>
      </c>
    </row>
    <row r="35" spans="1:11" x14ac:dyDescent="0.3">
      <c r="A35" s="1" t="s">
        <v>16</v>
      </c>
      <c r="B35" s="3" t="s">
        <v>26</v>
      </c>
      <c r="C35" s="50">
        <v>6</v>
      </c>
      <c r="D35" s="24">
        <v>60</v>
      </c>
      <c r="E35" s="48">
        <v>4</v>
      </c>
      <c r="F35" s="55">
        <v>100</v>
      </c>
      <c r="G35" s="24">
        <f t="shared" si="3"/>
        <v>20</v>
      </c>
      <c r="H35" s="60" t="s">
        <v>9</v>
      </c>
    </row>
    <row r="36" spans="1:11" x14ac:dyDescent="0.3">
      <c r="A36" s="1" t="s">
        <v>37</v>
      </c>
      <c r="B36" s="3" t="s">
        <v>18</v>
      </c>
      <c r="C36" s="50">
        <v>10</v>
      </c>
      <c r="D36" s="24">
        <v>60</v>
      </c>
      <c r="E36" s="48">
        <v>6</v>
      </c>
      <c r="F36" s="55">
        <v>100</v>
      </c>
      <c r="G36" s="24">
        <f t="shared" si="3"/>
        <v>10</v>
      </c>
      <c r="H36" s="60" t="s">
        <v>6</v>
      </c>
    </row>
    <row r="37" spans="1:11" x14ac:dyDescent="0.3">
      <c r="A37" s="1" t="s">
        <v>38</v>
      </c>
      <c r="B37" s="3" t="s">
        <v>22</v>
      </c>
      <c r="C37" s="50">
        <v>4</v>
      </c>
      <c r="D37" s="24">
        <v>40</v>
      </c>
      <c r="E37" s="48">
        <v>2</v>
      </c>
      <c r="F37" s="55">
        <v>60</v>
      </c>
      <c r="G37" s="24">
        <f t="shared" si="3"/>
        <v>10</v>
      </c>
      <c r="H37" s="60" t="s">
        <v>63</v>
      </c>
    </row>
    <row r="38" spans="1:11" ht="15" thickBot="1" x14ac:dyDescent="0.35">
      <c r="A38" s="4" t="s">
        <v>60</v>
      </c>
      <c r="B38" s="13" t="s">
        <v>23</v>
      </c>
      <c r="C38" s="51">
        <v>2</v>
      </c>
      <c r="D38" s="53">
        <v>30</v>
      </c>
      <c r="E38" s="52">
        <v>1</v>
      </c>
      <c r="F38" s="56">
        <v>50</v>
      </c>
      <c r="G38" s="53">
        <f t="shared" si="3"/>
        <v>20</v>
      </c>
      <c r="H38" s="57" t="s">
        <v>64</v>
      </c>
    </row>
    <row r="39" spans="1:11" ht="15.6" thickTop="1" thickBot="1" x14ac:dyDescent="0.35">
      <c r="C39" s="14"/>
      <c r="D39" s="65">
        <f>SUM(D26:D38)</f>
        <v>670</v>
      </c>
      <c r="E39" s="14"/>
      <c r="F39" s="14"/>
      <c r="G39" s="14"/>
    </row>
    <row r="40" spans="1:11" ht="15" thickTop="1" x14ac:dyDescent="0.3">
      <c r="C40" s="14"/>
      <c r="D40" s="14"/>
      <c r="E40" s="14"/>
      <c r="F40" s="14"/>
      <c r="G40" s="14"/>
    </row>
    <row r="45" spans="1:11" x14ac:dyDescent="0.3">
      <c r="B45" s="14"/>
      <c r="C45" s="77" t="s">
        <v>69</v>
      </c>
      <c r="D45" s="77"/>
      <c r="E45" s="77"/>
      <c r="F45" s="77"/>
      <c r="G45" s="77"/>
      <c r="H45" s="77"/>
      <c r="I45" s="77"/>
      <c r="J45" s="77"/>
      <c r="K45" s="14" t="s">
        <v>70</v>
      </c>
    </row>
    <row r="46" spans="1:11" x14ac:dyDescent="0.3">
      <c r="B46" t="s">
        <v>65</v>
      </c>
      <c r="C46" t="s">
        <v>3</v>
      </c>
      <c r="D46" s="14" t="s">
        <v>1</v>
      </c>
      <c r="E46" s="14" t="s">
        <v>2</v>
      </c>
      <c r="F46" s="14" t="s">
        <v>60</v>
      </c>
      <c r="K46" s="14">
        <f>SUM(INDEX($C$26:$C$38,MATCH(C46,$A$26:$A$38,0)),INDEX($C$26:$C$38,MATCH(D46,$A$26:$A$38,0)),INDEX($C$26:$C$38,MATCH(E46,$A$26:$A$38,0)),INDEX($C$26:$C$38,MATCH(F46,$A$26:$A$38,0)))</f>
        <v>24</v>
      </c>
    </row>
    <row r="47" spans="1:11" s="14" customFormat="1" x14ac:dyDescent="0.3">
      <c r="C47" s="14">
        <f>INDEX($G$26:$G$38,MATCH(C46,$A$26:$A$38,0))</f>
        <v>20</v>
      </c>
      <c r="D47" s="14">
        <f>INDEX($G$26:$G$38,MATCH(D46,$A$26:$A$38,0))</f>
        <v>15</v>
      </c>
      <c r="E47" s="14">
        <f>INDEX($G$26:$G$38,MATCH(E46,$A$26:$A$38,0))</f>
        <v>2.5</v>
      </c>
      <c r="F47" s="14">
        <f>INDEX($G$26:$G$38,MATCH(F46,$A$26:$A$38,0))</f>
        <v>20</v>
      </c>
    </row>
    <row r="48" spans="1:11" x14ac:dyDescent="0.3">
      <c r="B48" s="14" t="s">
        <v>66</v>
      </c>
      <c r="C48" t="s">
        <v>4</v>
      </c>
      <c r="D48" t="s">
        <v>5</v>
      </c>
      <c r="E48" s="14" t="s">
        <v>7</v>
      </c>
      <c r="F48" t="s">
        <v>6</v>
      </c>
      <c r="G48" t="s">
        <v>37</v>
      </c>
      <c r="H48" t="s">
        <v>38</v>
      </c>
      <c r="I48" t="s">
        <v>60</v>
      </c>
      <c r="K48" s="14">
        <f>SUM(INDEX($C$26:$C$38,MATCH(C48,$A$26:$A$38,0)),INDEX($C$26:$C$38,MATCH(D48,$A$26:$A$38,0)),INDEX($C$26:$C$38,MATCH(E48,$A$26:$A$38,0)),INDEX($C$26:$C$38,MATCH(F48,$A$26:$A$38,0)),INDEX($C$26:$C$38,MATCH(G48,$A$26:$A$38,0)),INDEX($C$26:$C$38,MATCH(H48,$A$26:$A$38,0)),INDEX($C$26:$C$38,MATCH(I48,$A$26:$A$38,0)))</f>
        <v>28</v>
      </c>
    </row>
    <row r="49" spans="2:11" s="14" customFormat="1" x14ac:dyDescent="0.3">
      <c r="C49" s="14">
        <f t="shared" ref="C49:I49" si="4">INDEX($G$26:$G$38,MATCH(C48,$A$26:$A$38,0))</f>
        <v>20</v>
      </c>
      <c r="D49" s="14">
        <f t="shared" si="4"/>
        <v>19.666666666666668</v>
      </c>
      <c r="E49" s="14">
        <f t="shared" si="4"/>
        <v>5</v>
      </c>
      <c r="F49" s="14">
        <f t="shared" si="4"/>
        <v>10</v>
      </c>
      <c r="G49" s="14">
        <f t="shared" si="4"/>
        <v>10</v>
      </c>
      <c r="H49" s="14">
        <f t="shared" si="4"/>
        <v>10</v>
      </c>
      <c r="I49" s="14">
        <f t="shared" si="4"/>
        <v>20</v>
      </c>
    </row>
    <row r="50" spans="2:11" x14ac:dyDescent="0.3">
      <c r="B50" s="14" t="s">
        <v>67</v>
      </c>
      <c r="C50" t="s">
        <v>4</v>
      </c>
      <c r="D50" t="s">
        <v>5</v>
      </c>
      <c r="E50" s="14" t="s">
        <v>7</v>
      </c>
      <c r="F50" t="s">
        <v>6</v>
      </c>
      <c r="G50" t="s">
        <v>9</v>
      </c>
      <c r="H50" t="s">
        <v>16</v>
      </c>
      <c r="I50" t="s">
        <v>38</v>
      </c>
      <c r="J50" t="s">
        <v>60</v>
      </c>
      <c r="K50" s="14">
        <f>SUM(INDEX($C$26:$C$38,MATCH(C50,$A$26:$A$38,0)),INDEX($C$26:$C$38,MATCH(D50,$A$26:$A$38,0)),INDEX($C$26:$C$38,MATCH(E50,$A$26:$A$38,0)),INDEX($C$26:$C$38,MATCH(F50,$A$26:$A$38,0)),INDEX($C$26:$C$38,MATCH(G50,$A$26:$A$38,0)),INDEX($C$26:$C$38,MATCH(H50,$A$26:$A$38,0)),INDEX($C$26:$C$38,MATCH(I50,$A$26:$A$38,0)),INDEX($C$26:$C$38,MATCH(J50,$A$26:$A$38,0)))</f>
        <v>26</v>
      </c>
    </row>
    <row r="51" spans="2:11" s="14" customFormat="1" x14ac:dyDescent="0.3">
      <c r="C51" s="14">
        <f t="shared" ref="C51:J51" si="5">INDEX($G$26:$G$38,MATCH(C50,$A$26:$A$38,0))</f>
        <v>20</v>
      </c>
      <c r="D51" s="14">
        <f t="shared" si="5"/>
        <v>19.666666666666668</v>
      </c>
      <c r="E51" s="14">
        <f t="shared" si="5"/>
        <v>5</v>
      </c>
      <c r="F51" s="14">
        <f t="shared" si="5"/>
        <v>10</v>
      </c>
      <c r="G51" s="14">
        <f t="shared" si="5"/>
        <v>5</v>
      </c>
      <c r="H51" s="14">
        <f t="shared" si="5"/>
        <v>20</v>
      </c>
      <c r="I51" s="14">
        <f t="shared" si="5"/>
        <v>10</v>
      </c>
      <c r="J51" s="14">
        <f t="shared" si="5"/>
        <v>20</v>
      </c>
    </row>
    <row r="52" spans="2:11" x14ac:dyDescent="0.3">
      <c r="B52" s="14" t="s">
        <v>68</v>
      </c>
      <c r="C52" t="s">
        <v>4</v>
      </c>
      <c r="D52" t="s">
        <v>5</v>
      </c>
      <c r="E52" s="46" t="s">
        <v>7</v>
      </c>
      <c r="F52" s="46" t="s">
        <v>8</v>
      </c>
      <c r="G52" s="46" t="s">
        <v>9</v>
      </c>
      <c r="H52" s="46" t="s">
        <v>16</v>
      </c>
      <c r="I52" s="46" t="s">
        <v>38</v>
      </c>
      <c r="J52" s="46" t="s">
        <v>60</v>
      </c>
      <c r="K52" s="14">
        <f>SUM(INDEX($C$26:$C$38,MATCH(C52,$A$26:$A$38,0)),INDEX($C$26:$C$38,MATCH(D52,$A$26:$A$38,0)),INDEX($C$26:$C$38,MATCH(E52,$A$26:$A$38,0)),INDEX($C$26:$C$38,MATCH(F52,$A$26:$A$38,0)),INDEX($C$26:$C$38,MATCH(G52,$A$26:$A$38,0)),INDEX($C$26:$C$38,MATCH(H52,$A$26:$A$38,0)),INDEX($C$26:$C$38,MATCH(I52,$A$26:$A$38,0)),INDEX($C$26:$C$38,MATCH(J52,$A$26:$A$38,0)))</f>
        <v>24.6</v>
      </c>
    </row>
    <row r="53" spans="2:11" x14ac:dyDescent="0.3">
      <c r="C53" s="14">
        <f t="shared" ref="C53:J53" si="6">INDEX($G$26:$G$38,MATCH(C52,$A$26:$A$38,0))</f>
        <v>20</v>
      </c>
      <c r="D53" s="14">
        <f t="shared" si="6"/>
        <v>19.666666666666668</v>
      </c>
      <c r="E53" s="14">
        <f t="shared" si="6"/>
        <v>5</v>
      </c>
      <c r="F53" s="14">
        <f t="shared" si="6"/>
        <v>65</v>
      </c>
      <c r="G53" s="14">
        <f t="shared" si="6"/>
        <v>5</v>
      </c>
      <c r="H53" s="14">
        <f t="shared" si="6"/>
        <v>20</v>
      </c>
      <c r="I53" s="14">
        <f t="shared" si="6"/>
        <v>10</v>
      </c>
      <c r="J53" s="14">
        <f t="shared" si="6"/>
        <v>20</v>
      </c>
    </row>
  </sheetData>
  <mergeCells count="4">
    <mergeCell ref="A5:B5"/>
    <mergeCell ref="R19:V19"/>
    <mergeCell ref="A25:B25"/>
    <mergeCell ref="C45:J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0A61-342F-41E2-8A66-A18BBCC960AA}">
  <dimension ref="B2:O26"/>
  <sheetViews>
    <sheetView workbookViewId="0">
      <selection activeCell="K10" sqref="K10"/>
    </sheetView>
  </sheetViews>
  <sheetFormatPr baseColWidth="10" defaultRowHeight="14.4" x14ac:dyDescent="0.3"/>
  <cols>
    <col min="2" max="2" width="11.5546875" style="14"/>
    <col min="3" max="3" width="9" style="14" bestFit="1" customWidth="1"/>
    <col min="4" max="4" width="3.6640625" style="14" bestFit="1" customWidth="1"/>
    <col min="5" max="5" width="5.5546875" customWidth="1"/>
    <col min="6" max="6" width="11.77734375" customWidth="1"/>
    <col min="7" max="7" width="7.88671875" customWidth="1"/>
    <col min="8" max="8" width="7.109375" customWidth="1"/>
  </cols>
  <sheetData>
    <row r="2" spans="5:13" x14ac:dyDescent="0.3">
      <c r="E2" s="67" t="s">
        <v>74</v>
      </c>
      <c r="F2" t="s">
        <v>76</v>
      </c>
      <c r="G2" t="s">
        <v>75</v>
      </c>
      <c r="H2" t="s">
        <v>77</v>
      </c>
    </row>
    <row r="3" spans="5:13" x14ac:dyDescent="0.3">
      <c r="E3">
        <v>-30</v>
      </c>
      <c r="F3" s="69">
        <v>2.5000000000000001E-2</v>
      </c>
      <c r="G3">
        <f t="shared" ref="G3:G9" si="0">E3*F3</f>
        <v>-0.75</v>
      </c>
      <c r="H3">
        <f>POWER(E3,2)</f>
        <v>900</v>
      </c>
    </row>
    <row r="4" spans="5:13" x14ac:dyDescent="0.3">
      <c r="E4">
        <v>-20</v>
      </c>
      <c r="F4" s="70">
        <v>0.05</v>
      </c>
      <c r="G4" s="14">
        <f t="shared" si="0"/>
        <v>-1</v>
      </c>
      <c r="H4" s="14">
        <f t="shared" ref="H4:H9" si="1">POWER(E4,2)</f>
        <v>400</v>
      </c>
    </row>
    <row r="5" spans="5:13" x14ac:dyDescent="0.3">
      <c r="E5">
        <v>-10</v>
      </c>
      <c r="F5" s="69">
        <v>0.1</v>
      </c>
      <c r="G5" s="14">
        <f t="shared" si="0"/>
        <v>-1</v>
      </c>
      <c r="H5" s="14">
        <f t="shared" si="1"/>
        <v>100</v>
      </c>
    </row>
    <row r="6" spans="5:13" x14ac:dyDescent="0.3">
      <c r="E6">
        <v>0</v>
      </c>
      <c r="F6" s="70">
        <v>0.25</v>
      </c>
      <c r="G6" s="14">
        <f t="shared" si="0"/>
        <v>0</v>
      </c>
      <c r="H6" s="14">
        <f t="shared" si="1"/>
        <v>0</v>
      </c>
    </row>
    <row r="7" spans="5:13" x14ac:dyDescent="0.3">
      <c r="E7">
        <v>10</v>
      </c>
      <c r="F7" s="69">
        <v>1</v>
      </c>
      <c r="G7" s="14">
        <f t="shared" si="0"/>
        <v>10</v>
      </c>
      <c r="H7" s="14">
        <f t="shared" si="1"/>
        <v>100</v>
      </c>
    </row>
    <row r="8" spans="5:13" x14ac:dyDescent="0.3">
      <c r="E8">
        <v>20</v>
      </c>
      <c r="F8" s="70">
        <v>1.75</v>
      </c>
      <c r="G8" s="14">
        <f t="shared" si="0"/>
        <v>35</v>
      </c>
      <c r="H8" s="14">
        <f t="shared" si="1"/>
        <v>400</v>
      </c>
    </row>
    <row r="9" spans="5:13" ht="15" thickBot="1" x14ac:dyDescent="0.35">
      <c r="E9">
        <v>30</v>
      </c>
      <c r="F9" s="69">
        <v>2.5</v>
      </c>
      <c r="G9" s="14">
        <f t="shared" si="0"/>
        <v>75</v>
      </c>
      <c r="H9" s="14">
        <f t="shared" si="1"/>
        <v>900</v>
      </c>
    </row>
    <row r="10" spans="5:13" ht="15.6" thickTop="1" thickBot="1" x14ac:dyDescent="0.35">
      <c r="E10" s="68">
        <f>SUM(E3:E9)</f>
        <v>0</v>
      </c>
      <c r="F10" s="68">
        <f>SUM(F3:F9)</f>
        <v>5.6749999999999998</v>
      </c>
      <c r="G10" s="68">
        <f t="shared" ref="G10:H10" si="2">SUM(G3:G9)</f>
        <v>117.25</v>
      </c>
      <c r="H10" s="68">
        <f t="shared" si="2"/>
        <v>2800</v>
      </c>
    </row>
    <row r="11" spans="5:13" ht="15" thickTop="1" x14ac:dyDescent="0.3"/>
    <row r="12" spans="5:13" s="14" customFormat="1" x14ac:dyDescent="0.3">
      <c r="L12"/>
      <c r="M12"/>
    </row>
    <row r="22" spans="2:15" x14ac:dyDescent="0.3">
      <c r="C22">
        <f>0.041875*F23 + 0.810714</f>
        <v>2.066964</v>
      </c>
    </row>
    <row r="23" spans="2:15" x14ac:dyDescent="0.3">
      <c r="F23">
        <v>30</v>
      </c>
    </row>
    <row r="24" spans="2:15" x14ac:dyDescent="0.3">
      <c r="B24" s="14" t="s">
        <v>78</v>
      </c>
    </row>
    <row r="25" spans="2:15" x14ac:dyDescent="0.3">
      <c r="C25" s="14">
        <f>F23</f>
        <v>30</v>
      </c>
      <c r="D25" s="14">
        <v>30</v>
      </c>
    </row>
    <row r="26" spans="2:15" x14ac:dyDescent="0.3">
      <c r="C26" s="14">
        <f>F23</f>
        <v>30</v>
      </c>
      <c r="D26" s="14">
        <v>-30</v>
      </c>
      <c r="J26" s="14"/>
      <c r="K26" s="14"/>
      <c r="L26" s="14"/>
      <c r="M26" s="14"/>
      <c r="N26" s="14"/>
      <c r="O26" s="14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978D-FC23-45A7-B568-BC7313D8FE6A}">
  <dimension ref="B2:H23"/>
  <sheetViews>
    <sheetView workbookViewId="0">
      <selection activeCell="I8" sqref="I8"/>
    </sheetView>
  </sheetViews>
  <sheetFormatPr baseColWidth="10" defaultRowHeight="14.4" x14ac:dyDescent="0.3"/>
  <cols>
    <col min="1" max="2" width="11.5546875" style="14"/>
    <col min="3" max="3" width="9" style="14" bestFit="1" customWidth="1"/>
    <col min="4" max="4" width="3.6640625" style="14" bestFit="1" customWidth="1"/>
    <col min="5" max="5" width="5.5546875" style="14" customWidth="1"/>
    <col min="6" max="6" width="11.33203125" style="14" customWidth="1"/>
    <col min="7" max="7" width="7.5546875" style="14" customWidth="1"/>
    <col min="8" max="8" width="7.109375" style="14" customWidth="1"/>
    <col min="9" max="16384" width="11.5546875" style="14"/>
  </cols>
  <sheetData>
    <row r="2" spans="5:8" x14ac:dyDescent="0.3">
      <c r="E2" s="67" t="s">
        <v>74</v>
      </c>
      <c r="F2" s="14" t="s">
        <v>76</v>
      </c>
      <c r="G2" s="14" t="s">
        <v>75</v>
      </c>
      <c r="H2" s="14" t="s">
        <v>77</v>
      </c>
    </row>
    <row r="3" spans="5:8" x14ac:dyDescent="0.3">
      <c r="E3" s="14">
        <v>-30</v>
      </c>
      <c r="F3" s="14">
        <v>70</v>
      </c>
      <c r="G3" s="14">
        <f>E3*F3</f>
        <v>-2100</v>
      </c>
      <c r="H3" s="14">
        <f>POWER(E3,2)</f>
        <v>900</v>
      </c>
    </row>
    <row r="4" spans="5:8" x14ac:dyDescent="0.3">
      <c r="E4" s="14">
        <v>0</v>
      </c>
      <c r="F4" s="14">
        <v>90</v>
      </c>
      <c r="G4" s="14">
        <f t="shared" ref="G4:G6" si="0">E4*F4</f>
        <v>0</v>
      </c>
      <c r="H4" s="14">
        <f t="shared" ref="H4:H6" si="1">POWER(E4,2)</f>
        <v>0</v>
      </c>
    </row>
    <row r="5" spans="5:8" x14ac:dyDescent="0.3">
      <c r="E5" s="14">
        <v>15</v>
      </c>
      <c r="F5" s="14">
        <v>106</v>
      </c>
      <c r="G5" s="14">
        <f t="shared" si="0"/>
        <v>1590</v>
      </c>
      <c r="H5" s="14">
        <f t="shared" si="1"/>
        <v>225</v>
      </c>
    </row>
    <row r="6" spans="5:8" ht="15" thickBot="1" x14ac:dyDescent="0.35">
      <c r="E6" s="14">
        <v>30</v>
      </c>
      <c r="F6" s="14">
        <v>255</v>
      </c>
      <c r="G6" s="14">
        <f t="shared" si="0"/>
        <v>7650</v>
      </c>
      <c r="H6" s="14">
        <f t="shared" si="1"/>
        <v>900</v>
      </c>
    </row>
    <row r="7" spans="5:8" ht="15.6" thickTop="1" thickBot="1" x14ac:dyDescent="0.35">
      <c r="E7" s="68">
        <f>SUM(E3:E6)</f>
        <v>15</v>
      </c>
      <c r="F7" s="68">
        <f>SUM(F3:F6)</f>
        <v>521</v>
      </c>
      <c r="G7" s="68">
        <f>SUM(G3:G6)</f>
        <v>7140</v>
      </c>
      <c r="H7" s="68">
        <f>SUM(H3:H6)</f>
        <v>2025</v>
      </c>
    </row>
    <row r="8" spans="5:8" ht="15" thickTop="1" x14ac:dyDescent="0.3"/>
    <row r="19" spans="2:6" x14ac:dyDescent="0.3">
      <c r="C19" s="14">
        <f>2.634285*F20+120.371431</f>
        <v>199.39998100000003</v>
      </c>
    </row>
    <row r="20" spans="2:6" x14ac:dyDescent="0.3">
      <c r="F20" s="14">
        <v>30</v>
      </c>
    </row>
    <row r="21" spans="2:6" x14ac:dyDescent="0.3">
      <c r="B21" s="14" t="s">
        <v>78</v>
      </c>
    </row>
    <row r="22" spans="2:6" x14ac:dyDescent="0.3">
      <c r="C22" s="14">
        <f>F20</f>
        <v>30</v>
      </c>
      <c r="D22" s="14">
        <v>30</v>
      </c>
    </row>
    <row r="23" spans="2:6" x14ac:dyDescent="0.3">
      <c r="C23" s="14">
        <f>F20</f>
        <v>30</v>
      </c>
      <c r="D23" s="14">
        <v>-30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Material</vt:lpstr>
      <vt:lpstr>Costo Mínimo</vt:lpstr>
      <vt:lpstr>Optimización</vt:lpstr>
      <vt:lpstr>Optimización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2018-04-25T15:16:56Z</dcterms:created>
  <dcterms:modified xsi:type="dcterms:W3CDTF">2018-06-16T01:47:24Z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4f9902b0-1481-467f-923e-8c0aec0a72cf</vt:lpwstr>
  </property>
</Properties>
</file>