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730"/>
  <workbookPr autoCompressPictures="0" defaultThemeVersion="124226"/>
  <mc:AlternateContent xmlns:mc="http://schemas.openxmlformats.org/markup-compatibility/2006">
    <mc:Choice Requires="x15">
      <x15ac:absPath xmlns:x15ac="http://schemas.microsoft.com/office/spreadsheetml/2010/11/ac" url="C:\Users\AntoninaPearl\Downloads\Rutgers Data Analytics\Portfolio\"/>
    </mc:Choice>
  </mc:AlternateContent>
  <bookViews>
    <workbookView xWindow="0" yWindow="0" windowWidth="15345" windowHeight="5745" tabRatio="708" firstSheet="1" activeTab="4"/>
  </bookViews>
  <sheets>
    <sheet name="Potential New Product by Profit" sheetId="25" r:id="rId1"/>
    <sheet name="Notes about characteristics" sheetId="6" r:id="rId2"/>
    <sheet name="Existing Product List" sheetId="2" r:id="rId3"/>
    <sheet name="Potential New Product List" sheetId="1" r:id="rId4"/>
    <sheet name="Product 171 Analysis" sheetId="3" r:id="rId5"/>
    <sheet name="Product 172 Analysis" sheetId="7" r:id="rId6"/>
    <sheet name="Product 173 Analysis" sheetId="8" r:id="rId7"/>
    <sheet name="Product 175 Analysis" sheetId="10" r:id="rId8"/>
    <sheet name="Product 176 Analysis" sheetId="11" r:id="rId9"/>
    <sheet name="Product 178 Analysis" sheetId="12" r:id="rId10"/>
    <sheet name="Product 180 Analysis" sheetId="13" r:id="rId11"/>
    <sheet name="Product 181 Analysis" sheetId="14" r:id="rId12"/>
    <sheet name="Product 183 Analysis" sheetId="15" r:id="rId13"/>
    <sheet name="Product 186 Analysis" sheetId="16" r:id="rId14"/>
    <sheet name="Product 187 Analysis" sheetId="17" r:id="rId15"/>
    <sheet name="Product 193 Analysis" sheetId="18" r:id="rId16"/>
    <sheet name="Product 194 Analysis" sheetId="19" r:id="rId17"/>
    <sheet name="Product 195 Analysis" sheetId="20" r:id="rId18"/>
    <sheet name="Product 196 Analysis" sheetId="21" r:id="rId19"/>
    <sheet name="Product 199 Analysis" sheetId="23" r:id="rId20"/>
    <sheet name="Product 201 Analysis" sheetId="24" r:id="rId21"/>
    <sheet name="Warranty Scale" sheetId="5" r:id="rId22"/>
  </sheets>
  <definedNames>
    <definedName name="_xlnm._FilterDatabase" localSheetId="2" hidden="1">'Existing Product List'!$A$2:$W$40</definedName>
    <definedName name="_xlnm._FilterDatabase" localSheetId="3" hidden="1">'Potential New Product List'!$A$2:$U$19</definedName>
    <definedName name="Z_0E60F5D3_6264_4CC1_A007_66AE815EFEE7_.wvu.FilterData" localSheetId="2" hidden="1">'Existing Product List'!$A$2:$U$39</definedName>
    <definedName name="Z_0E60F5D3_6264_4CC1_A007_66AE815EFEE7_.wvu.FilterData" localSheetId="3" hidden="1">'Potential New Product List'!$A$2:$U$19</definedName>
  </definedNames>
  <calcPr calcId="162913"/>
  <customWorkbookViews>
    <customWorkbookView name="Jeannemarie - Personal View" guid="{0E60F5D3-6264-4CC1-A007-66AE815EFEE7}" mergeInterval="0" personalView="1" maximized="1" windowWidth="1362" windowHeight="517" activeSheetId="1" showComments="commIndAndComment"/>
    <customWorkbookView name="Ravi Starzl - Personal View" guid="{E773EDD3-07CB-0342-92CD-1C6EFAD01BAD}" mergeInterval="0" personalView="1" yWindow="54" windowWidth="1680" windowHeight="925" activeSheetId="3"/>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Y4" i="1" l="1"/>
  <c r="Y5" i="1"/>
  <c r="Y6" i="1"/>
  <c r="Y7" i="1"/>
  <c r="Y8" i="1"/>
  <c r="Y9" i="1"/>
  <c r="Y10" i="1"/>
  <c r="Y11" i="1"/>
  <c r="Y12" i="1"/>
  <c r="Y13" i="1"/>
  <c r="Y14" i="1"/>
  <c r="Y15" i="1"/>
  <c r="Y16" i="1"/>
  <c r="Y17" i="1"/>
  <c r="Y18" i="1"/>
  <c r="Y19" i="1"/>
  <c r="Y3" i="1"/>
  <c r="B60" i="24" l="1"/>
  <c r="B59" i="24"/>
  <c r="U32" i="24"/>
  <c r="U43" i="24" s="1"/>
  <c r="T32" i="24"/>
  <c r="T43" i="24" s="1"/>
  <c r="S32" i="24"/>
  <c r="S43" i="24" s="1"/>
  <c r="R32" i="24"/>
  <c r="R43" i="24" s="1"/>
  <c r="Q32" i="24"/>
  <c r="Q43" i="24" s="1"/>
  <c r="P32" i="24"/>
  <c r="P43" i="24" s="1"/>
  <c r="O32" i="24"/>
  <c r="O43" i="24" s="1"/>
  <c r="F32" i="24"/>
  <c r="F43" i="24" s="1"/>
  <c r="E32" i="24"/>
  <c r="E43" i="24" s="1"/>
  <c r="D32" i="24"/>
  <c r="D43" i="24" s="1"/>
  <c r="C32" i="24"/>
  <c r="C43" i="24" s="1"/>
  <c r="U31" i="24"/>
  <c r="U42" i="24" s="1"/>
  <c r="T31" i="24"/>
  <c r="T42" i="24" s="1"/>
  <c r="S31" i="24"/>
  <c r="S42" i="24" s="1"/>
  <c r="R31" i="24"/>
  <c r="R42" i="24" s="1"/>
  <c r="Q31" i="24"/>
  <c r="Q42" i="24" s="1"/>
  <c r="P31" i="24"/>
  <c r="P42" i="24" s="1"/>
  <c r="O31" i="24"/>
  <c r="O42" i="24" s="1"/>
  <c r="F31" i="24"/>
  <c r="F42" i="24" s="1"/>
  <c r="E31" i="24"/>
  <c r="E42" i="24" s="1"/>
  <c r="D31" i="24"/>
  <c r="D42" i="24" s="1"/>
  <c r="C31" i="24"/>
  <c r="C42" i="24" s="1"/>
  <c r="U30" i="24"/>
  <c r="U41" i="24" s="1"/>
  <c r="T30" i="24"/>
  <c r="T41" i="24" s="1"/>
  <c r="S30" i="24"/>
  <c r="S41" i="24" s="1"/>
  <c r="R30" i="24"/>
  <c r="R41" i="24" s="1"/>
  <c r="Q30" i="24"/>
  <c r="Q41" i="24" s="1"/>
  <c r="P30" i="24"/>
  <c r="P41" i="24" s="1"/>
  <c r="O30" i="24"/>
  <c r="O41" i="24" s="1"/>
  <c r="F30" i="24"/>
  <c r="F41" i="24" s="1"/>
  <c r="E30" i="24"/>
  <c r="E41" i="24" s="1"/>
  <c r="D30" i="24"/>
  <c r="D41" i="24" s="1"/>
  <c r="C30" i="24"/>
  <c r="C41" i="24" s="1"/>
  <c r="N24" i="24"/>
  <c r="M24" i="24"/>
  <c r="L24" i="24"/>
  <c r="K24" i="24"/>
  <c r="J24" i="24"/>
  <c r="I24" i="24"/>
  <c r="H24" i="24"/>
  <c r="G24" i="24"/>
  <c r="N23" i="24"/>
  <c r="M23" i="24"/>
  <c r="L23" i="24"/>
  <c r="K23" i="24"/>
  <c r="J23" i="24"/>
  <c r="J31" i="24" s="1"/>
  <c r="J42" i="24" s="1"/>
  <c r="I23" i="24"/>
  <c r="H23" i="24"/>
  <c r="G23" i="24"/>
  <c r="N22" i="24"/>
  <c r="M22" i="24"/>
  <c r="L22" i="24"/>
  <c r="K22" i="24"/>
  <c r="J22" i="24"/>
  <c r="I22" i="24"/>
  <c r="H22" i="24"/>
  <c r="G22" i="24"/>
  <c r="N19" i="24"/>
  <c r="N32" i="24" s="1"/>
  <c r="N43" i="24" s="1"/>
  <c r="M19" i="24"/>
  <c r="M31" i="24" s="1"/>
  <c r="M42" i="24" s="1"/>
  <c r="L19" i="24"/>
  <c r="L30" i="24" s="1"/>
  <c r="L41" i="24" s="1"/>
  <c r="K19" i="24"/>
  <c r="K30" i="24" s="1"/>
  <c r="K41" i="24" s="1"/>
  <c r="J19" i="24"/>
  <c r="J32" i="24" s="1"/>
  <c r="J43" i="24" s="1"/>
  <c r="I19" i="24"/>
  <c r="I31" i="24" s="1"/>
  <c r="I42" i="24" s="1"/>
  <c r="H19" i="24"/>
  <c r="H30" i="24" s="1"/>
  <c r="H41" i="24" s="1"/>
  <c r="G19" i="24"/>
  <c r="B50" i="23"/>
  <c r="B49" i="23"/>
  <c r="U27" i="23"/>
  <c r="U36" i="23" s="1"/>
  <c r="T27" i="23"/>
  <c r="T36" i="23" s="1"/>
  <c r="S27" i="23"/>
  <c r="S36" i="23" s="1"/>
  <c r="R27" i="23"/>
  <c r="R36" i="23" s="1"/>
  <c r="Q27" i="23"/>
  <c r="Q36" i="23" s="1"/>
  <c r="P27" i="23"/>
  <c r="P36" i="23" s="1"/>
  <c r="O27" i="23"/>
  <c r="O36" i="23" s="1"/>
  <c r="F27" i="23"/>
  <c r="F36" i="23" s="1"/>
  <c r="E27" i="23"/>
  <c r="E36" i="23" s="1"/>
  <c r="D27" i="23"/>
  <c r="D36" i="23" s="1"/>
  <c r="C27" i="23"/>
  <c r="C36" i="23" s="1"/>
  <c r="U26" i="23"/>
  <c r="U35" i="23" s="1"/>
  <c r="T26" i="23"/>
  <c r="T35" i="23" s="1"/>
  <c r="S26" i="23"/>
  <c r="S35" i="23" s="1"/>
  <c r="R26" i="23"/>
  <c r="R35" i="23" s="1"/>
  <c r="Q26" i="23"/>
  <c r="Q35" i="23" s="1"/>
  <c r="P26" i="23"/>
  <c r="P35" i="23" s="1"/>
  <c r="O26" i="23"/>
  <c r="O35" i="23" s="1"/>
  <c r="F26" i="23"/>
  <c r="F35" i="23" s="1"/>
  <c r="E26" i="23"/>
  <c r="E35" i="23" s="1"/>
  <c r="D26" i="23"/>
  <c r="D35" i="23" s="1"/>
  <c r="C26" i="23"/>
  <c r="C35" i="23" s="1"/>
  <c r="N21" i="23"/>
  <c r="M21" i="23"/>
  <c r="L21" i="23"/>
  <c r="K21" i="23"/>
  <c r="J21" i="23"/>
  <c r="I21" i="23"/>
  <c r="H21" i="23"/>
  <c r="G21" i="23"/>
  <c r="N20" i="23"/>
  <c r="M20" i="23"/>
  <c r="L20" i="23"/>
  <c r="K20" i="23"/>
  <c r="J20" i="23"/>
  <c r="I20" i="23"/>
  <c r="H20" i="23"/>
  <c r="G20" i="23"/>
  <c r="N17" i="23"/>
  <c r="M17" i="23"/>
  <c r="M27" i="23" s="1"/>
  <c r="M36" i="23" s="1"/>
  <c r="L17" i="23"/>
  <c r="K17" i="23"/>
  <c r="J17" i="23"/>
  <c r="I17" i="23"/>
  <c r="I27" i="23" s="1"/>
  <c r="I36" i="23" s="1"/>
  <c r="H17" i="23"/>
  <c r="G17" i="23"/>
  <c r="B61" i="24" l="1"/>
  <c r="G30" i="24"/>
  <c r="G41" i="24" s="1"/>
  <c r="K31" i="24"/>
  <c r="K42" i="24" s="1"/>
  <c r="L32" i="24"/>
  <c r="L43" i="24" s="1"/>
  <c r="K32" i="24"/>
  <c r="K43" i="24" s="1"/>
  <c r="N31" i="24"/>
  <c r="N42" i="24" s="1"/>
  <c r="G32" i="24"/>
  <c r="G43" i="24" s="1"/>
  <c r="G31" i="24"/>
  <c r="G42" i="24" s="1"/>
  <c r="H32" i="24"/>
  <c r="H43" i="24" s="1"/>
  <c r="H31" i="24"/>
  <c r="H42" i="24" s="1"/>
  <c r="C51" i="24" s="1"/>
  <c r="L31" i="24"/>
  <c r="L42" i="24" s="1"/>
  <c r="I32" i="24"/>
  <c r="I43" i="24" s="1"/>
  <c r="M32" i="24"/>
  <c r="M43" i="24" s="1"/>
  <c r="I30" i="24"/>
  <c r="I41" i="24" s="1"/>
  <c r="C50" i="24" s="1"/>
  <c r="M30" i="24"/>
  <c r="M41" i="24" s="1"/>
  <c r="J30" i="24"/>
  <c r="J41" i="24" s="1"/>
  <c r="N30" i="24"/>
  <c r="N41" i="24" s="1"/>
  <c r="N27" i="23"/>
  <c r="N36" i="23" s="1"/>
  <c r="H27" i="23"/>
  <c r="H36" i="23" s="1"/>
  <c r="B51" i="23"/>
  <c r="J27" i="23"/>
  <c r="J36" i="23" s="1"/>
  <c r="L27" i="23"/>
  <c r="L36" i="23" s="1"/>
  <c r="G26" i="23"/>
  <c r="G35" i="23" s="1"/>
  <c r="K26" i="23"/>
  <c r="K35" i="23" s="1"/>
  <c r="I26" i="23"/>
  <c r="I35" i="23" s="1"/>
  <c r="M26" i="23"/>
  <c r="M35" i="23" s="1"/>
  <c r="J26" i="23"/>
  <c r="J35" i="23" s="1"/>
  <c r="N26" i="23"/>
  <c r="N35" i="23" s="1"/>
  <c r="G27" i="23"/>
  <c r="G36" i="23" s="1"/>
  <c r="K27" i="23"/>
  <c r="K36" i="23" s="1"/>
  <c r="H26" i="23"/>
  <c r="H35" i="23" s="1"/>
  <c r="L26" i="23"/>
  <c r="L35" i="23" s="1"/>
  <c r="J23" i="3"/>
  <c r="K23" i="3"/>
  <c r="L23" i="3"/>
  <c r="I23" i="3"/>
  <c r="J22" i="3"/>
  <c r="K22" i="3"/>
  <c r="L22" i="3"/>
  <c r="G41" i="3"/>
  <c r="G42" i="3"/>
  <c r="G43" i="3"/>
  <c r="G44" i="3"/>
  <c r="M24" i="16"/>
  <c r="G41" i="15"/>
  <c r="G42" i="15"/>
  <c r="G41" i="14"/>
  <c r="G42" i="14"/>
  <c r="G41" i="13"/>
  <c r="G42" i="13"/>
  <c r="G41" i="10"/>
  <c r="G42" i="10"/>
  <c r="G43" i="10"/>
  <c r="G41" i="8"/>
  <c r="G42" i="8"/>
  <c r="G43" i="8"/>
  <c r="G41" i="7"/>
  <c r="G42" i="7"/>
  <c r="G43" i="7"/>
  <c r="G44" i="7"/>
  <c r="G41" i="11"/>
  <c r="G42" i="11"/>
  <c r="G43" i="11"/>
  <c r="G41" i="12"/>
  <c r="G42" i="12"/>
  <c r="C52" i="24" l="1"/>
  <c r="C43" i="23"/>
  <c r="C42" i="23"/>
  <c r="B60" i="21"/>
  <c r="B59" i="21"/>
  <c r="U33" i="21"/>
  <c r="U44" i="21" s="1"/>
  <c r="T33" i="21"/>
  <c r="T44" i="21" s="1"/>
  <c r="S33" i="21"/>
  <c r="S44" i="21" s="1"/>
  <c r="R33" i="21"/>
  <c r="R44" i="21" s="1"/>
  <c r="Q33" i="21"/>
  <c r="Q44" i="21" s="1"/>
  <c r="P33" i="21"/>
  <c r="P44" i="21" s="1"/>
  <c r="O33" i="21"/>
  <c r="O44" i="21" s="1"/>
  <c r="I33" i="21"/>
  <c r="I44" i="21" s="1"/>
  <c r="F33" i="21"/>
  <c r="F44" i="21" s="1"/>
  <c r="E33" i="21"/>
  <c r="E44" i="21" s="1"/>
  <c r="D33" i="21"/>
  <c r="D44" i="21" s="1"/>
  <c r="C33" i="21"/>
  <c r="C44" i="21" s="1"/>
  <c r="U32" i="21"/>
  <c r="U43" i="21" s="1"/>
  <c r="T32" i="21"/>
  <c r="T43" i="21" s="1"/>
  <c r="S32" i="21"/>
  <c r="S43" i="21" s="1"/>
  <c r="R32" i="21"/>
  <c r="R43" i="21" s="1"/>
  <c r="Q32" i="21"/>
  <c r="Q43" i="21" s="1"/>
  <c r="P32" i="21"/>
  <c r="P43" i="21" s="1"/>
  <c r="O32" i="21"/>
  <c r="O43" i="21" s="1"/>
  <c r="H32" i="21"/>
  <c r="H43" i="21" s="1"/>
  <c r="F32" i="21"/>
  <c r="F43" i="21" s="1"/>
  <c r="E32" i="21"/>
  <c r="E43" i="21" s="1"/>
  <c r="D32" i="21"/>
  <c r="D43" i="21" s="1"/>
  <c r="C32" i="21"/>
  <c r="C43" i="21" s="1"/>
  <c r="U31" i="21"/>
  <c r="U42" i="21" s="1"/>
  <c r="T31" i="21"/>
  <c r="T42" i="21" s="1"/>
  <c r="S31" i="21"/>
  <c r="S42" i="21" s="1"/>
  <c r="R31" i="21"/>
  <c r="R42" i="21" s="1"/>
  <c r="Q31" i="21"/>
  <c r="Q42" i="21" s="1"/>
  <c r="P31" i="21"/>
  <c r="P42" i="21" s="1"/>
  <c r="O31" i="21"/>
  <c r="O42" i="21" s="1"/>
  <c r="F31" i="21"/>
  <c r="F42" i="21" s="1"/>
  <c r="E31" i="21"/>
  <c r="E42" i="21" s="1"/>
  <c r="D31" i="21"/>
  <c r="D42" i="21" s="1"/>
  <c r="C31" i="21"/>
  <c r="C42" i="21" s="1"/>
  <c r="U30" i="21"/>
  <c r="U41" i="21" s="1"/>
  <c r="T30" i="21"/>
  <c r="T41" i="21" s="1"/>
  <c r="S30" i="21"/>
  <c r="S41" i="21" s="1"/>
  <c r="R30" i="21"/>
  <c r="R41" i="21" s="1"/>
  <c r="Q30" i="21"/>
  <c r="Q41" i="21" s="1"/>
  <c r="P30" i="21"/>
  <c r="P41" i="21" s="1"/>
  <c r="O30" i="21"/>
  <c r="O41" i="21" s="1"/>
  <c r="F30" i="21"/>
  <c r="F41" i="21" s="1"/>
  <c r="E30" i="21"/>
  <c r="E41" i="21" s="1"/>
  <c r="D30" i="21"/>
  <c r="D41" i="21" s="1"/>
  <c r="C30" i="21"/>
  <c r="C41" i="21" s="1"/>
  <c r="N25" i="21"/>
  <c r="M25" i="21"/>
  <c r="L25" i="21"/>
  <c r="K25" i="21"/>
  <c r="J25" i="21"/>
  <c r="I25" i="21"/>
  <c r="H25" i="21"/>
  <c r="G25" i="21"/>
  <c r="N24" i="21"/>
  <c r="M24" i="21"/>
  <c r="L24" i="21"/>
  <c r="K24" i="21"/>
  <c r="J24" i="21"/>
  <c r="I24" i="21"/>
  <c r="H24" i="21"/>
  <c r="G24" i="21"/>
  <c r="N23" i="21"/>
  <c r="M23" i="21"/>
  <c r="L23" i="21"/>
  <c r="K23" i="21"/>
  <c r="J23" i="21"/>
  <c r="I23" i="21"/>
  <c r="H23" i="21"/>
  <c r="G23" i="21"/>
  <c r="N22" i="21"/>
  <c r="M22" i="21"/>
  <c r="L22" i="21"/>
  <c r="K22" i="21"/>
  <c r="J22" i="21"/>
  <c r="I22" i="21"/>
  <c r="H22" i="21"/>
  <c r="G22" i="21"/>
  <c r="N19" i="21"/>
  <c r="N31" i="21" s="1"/>
  <c r="N42" i="21" s="1"/>
  <c r="M19" i="21"/>
  <c r="M30" i="21" s="1"/>
  <c r="M41" i="21" s="1"/>
  <c r="L19" i="21"/>
  <c r="L33" i="21" s="1"/>
  <c r="L44" i="21" s="1"/>
  <c r="K19" i="21"/>
  <c r="K32" i="21" s="1"/>
  <c r="K43" i="21" s="1"/>
  <c r="J19" i="21"/>
  <c r="J31" i="21" s="1"/>
  <c r="J42" i="21" s="1"/>
  <c r="I19" i="21"/>
  <c r="I30" i="21" s="1"/>
  <c r="I41" i="21" s="1"/>
  <c r="H19" i="21"/>
  <c r="H33" i="21" s="1"/>
  <c r="H44" i="21" s="1"/>
  <c r="G19" i="21"/>
  <c r="G32" i="21" s="1"/>
  <c r="G43" i="21" s="1"/>
  <c r="B60" i="20"/>
  <c r="B60" i="19"/>
  <c r="B59" i="20"/>
  <c r="U33" i="20"/>
  <c r="U44" i="20" s="1"/>
  <c r="T33" i="20"/>
  <c r="T44" i="20" s="1"/>
  <c r="S33" i="20"/>
  <c r="S44" i="20" s="1"/>
  <c r="R33" i="20"/>
  <c r="R44" i="20" s="1"/>
  <c r="Q33" i="20"/>
  <c r="Q44" i="20" s="1"/>
  <c r="P33" i="20"/>
  <c r="P44" i="20" s="1"/>
  <c r="O33" i="20"/>
  <c r="O44" i="20" s="1"/>
  <c r="I33" i="20"/>
  <c r="I44" i="20" s="1"/>
  <c r="F33" i="20"/>
  <c r="F44" i="20" s="1"/>
  <c r="E33" i="20"/>
  <c r="E44" i="20" s="1"/>
  <c r="D33" i="20"/>
  <c r="D44" i="20" s="1"/>
  <c r="C33" i="20"/>
  <c r="C44" i="20" s="1"/>
  <c r="U32" i="20"/>
  <c r="U43" i="20" s="1"/>
  <c r="T32" i="20"/>
  <c r="T43" i="20" s="1"/>
  <c r="S32" i="20"/>
  <c r="S43" i="20" s="1"/>
  <c r="R32" i="20"/>
  <c r="R43" i="20" s="1"/>
  <c r="Q32" i="20"/>
  <c r="Q43" i="20" s="1"/>
  <c r="P32" i="20"/>
  <c r="P43" i="20" s="1"/>
  <c r="O32" i="20"/>
  <c r="O43" i="20" s="1"/>
  <c r="F32" i="20"/>
  <c r="F43" i="20" s="1"/>
  <c r="E32" i="20"/>
  <c r="E43" i="20" s="1"/>
  <c r="D32" i="20"/>
  <c r="D43" i="20" s="1"/>
  <c r="C32" i="20"/>
  <c r="C43" i="20" s="1"/>
  <c r="U31" i="20"/>
  <c r="U42" i="20" s="1"/>
  <c r="T31" i="20"/>
  <c r="T42" i="20" s="1"/>
  <c r="S31" i="20"/>
  <c r="S42" i="20" s="1"/>
  <c r="R31" i="20"/>
  <c r="R42" i="20" s="1"/>
  <c r="Q31" i="20"/>
  <c r="Q42" i="20" s="1"/>
  <c r="P31" i="20"/>
  <c r="P42" i="20" s="1"/>
  <c r="O31" i="20"/>
  <c r="O42" i="20" s="1"/>
  <c r="F31" i="20"/>
  <c r="F42" i="20" s="1"/>
  <c r="E31" i="20"/>
  <c r="E42" i="20" s="1"/>
  <c r="D31" i="20"/>
  <c r="D42" i="20" s="1"/>
  <c r="C31" i="20"/>
  <c r="C42" i="20" s="1"/>
  <c r="U30" i="20"/>
  <c r="U41" i="20" s="1"/>
  <c r="T30" i="20"/>
  <c r="T41" i="20" s="1"/>
  <c r="S30" i="20"/>
  <c r="S41" i="20" s="1"/>
  <c r="R30" i="20"/>
  <c r="R41" i="20" s="1"/>
  <c r="Q30" i="20"/>
  <c r="Q41" i="20" s="1"/>
  <c r="P30" i="20"/>
  <c r="P41" i="20" s="1"/>
  <c r="O30" i="20"/>
  <c r="O41" i="20" s="1"/>
  <c r="F30" i="20"/>
  <c r="F41" i="20" s="1"/>
  <c r="E30" i="20"/>
  <c r="E41" i="20" s="1"/>
  <c r="D30" i="20"/>
  <c r="D41" i="20" s="1"/>
  <c r="C30" i="20"/>
  <c r="C41" i="20" s="1"/>
  <c r="N25" i="20"/>
  <c r="M25" i="20"/>
  <c r="L25" i="20"/>
  <c r="K25" i="20"/>
  <c r="J25" i="20"/>
  <c r="I25" i="20"/>
  <c r="H25" i="20"/>
  <c r="G25" i="20"/>
  <c r="N24" i="20"/>
  <c r="M24" i="20"/>
  <c r="L24" i="20"/>
  <c r="K24" i="20"/>
  <c r="J24" i="20"/>
  <c r="I24" i="20"/>
  <c r="H24" i="20"/>
  <c r="G24" i="20"/>
  <c r="N23" i="20"/>
  <c r="M23" i="20"/>
  <c r="L23" i="20"/>
  <c r="K23" i="20"/>
  <c r="J23" i="20"/>
  <c r="I23" i="20"/>
  <c r="H23" i="20"/>
  <c r="G23" i="20"/>
  <c r="N22" i="20"/>
  <c r="M22" i="20"/>
  <c r="L22" i="20"/>
  <c r="K22" i="20"/>
  <c r="J22" i="20"/>
  <c r="I22" i="20"/>
  <c r="H22" i="20"/>
  <c r="G22" i="20"/>
  <c r="N19" i="20"/>
  <c r="N31" i="20" s="1"/>
  <c r="N42" i="20" s="1"/>
  <c r="M19" i="20"/>
  <c r="M30" i="20" s="1"/>
  <c r="M41" i="20" s="1"/>
  <c r="L19" i="20"/>
  <c r="L33" i="20" s="1"/>
  <c r="L44" i="20" s="1"/>
  <c r="K19" i="20"/>
  <c r="K32" i="20" s="1"/>
  <c r="K43" i="20" s="1"/>
  <c r="J19" i="20"/>
  <c r="J31" i="20" s="1"/>
  <c r="J42" i="20" s="1"/>
  <c r="I19" i="20"/>
  <c r="I30" i="20" s="1"/>
  <c r="I41" i="20" s="1"/>
  <c r="H19" i="20"/>
  <c r="H33" i="20" s="1"/>
  <c r="H44" i="20" s="1"/>
  <c r="G19" i="20"/>
  <c r="G32" i="20" s="1"/>
  <c r="G43" i="20" s="1"/>
  <c r="B59" i="19"/>
  <c r="U33" i="19"/>
  <c r="U44" i="19" s="1"/>
  <c r="T33" i="19"/>
  <c r="T44" i="19" s="1"/>
  <c r="S33" i="19"/>
  <c r="S44" i="19" s="1"/>
  <c r="R33" i="19"/>
  <c r="R44" i="19" s="1"/>
  <c r="Q33" i="19"/>
  <c r="Q44" i="19" s="1"/>
  <c r="P33" i="19"/>
  <c r="P44" i="19" s="1"/>
  <c r="O33" i="19"/>
  <c r="O44" i="19" s="1"/>
  <c r="I33" i="19"/>
  <c r="I44" i="19" s="1"/>
  <c r="F33" i="19"/>
  <c r="F44" i="19" s="1"/>
  <c r="E33" i="19"/>
  <c r="E44" i="19" s="1"/>
  <c r="D33" i="19"/>
  <c r="D44" i="19" s="1"/>
  <c r="C33" i="19"/>
  <c r="C44" i="19" s="1"/>
  <c r="U32" i="19"/>
  <c r="U43" i="19" s="1"/>
  <c r="T32" i="19"/>
  <c r="T43" i="19" s="1"/>
  <c r="S32" i="19"/>
  <c r="S43" i="19" s="1"/>
  <c r="R32" i="19"/>
  <c r="R43" i="19" s="1"/>
  <c r="Q32" i="19"/>
  <c r="Q43" i="19" s="1"/>
  <c r="P32" i="19"/>
  <c r="P43" i="19" s="1"/>
  <c r="O32" i="19"/>
  <c r="O43" i="19" s="1"/>
  <c r="H32" i="19"/>
  <c r="H43" i="19" s="1"/>
  <c r="F32" i="19"/>
  <c r="F43" i="19" s="1"/>
  <c r="E32" i="19"/>
  <c r="E43" i="19" s="1"/>
  <c r="D32" i="19"/>
  <c r="D43" i="19" s="1"/>
  <c r="C32" i="19"/>
  <c r="C43" i="19" s="1"/>
  <c r="U31" i="19"/>
  <c r="U42" i="19" s="1"/>
  <c r="T31" i="19"/>
  <c r="T42" i="19" s="1"/>
  <c r="S31" i="19"/>
  <c r="S42" i="19" s="1"/>
  <c r="R31" i="19"/>
  <c r="R42" i="19" s="1"/>
  <c r="Q31" i="19"/>
  <c r="Q42" i="19" s="1"/>
  <c r="P31" i="19"/>
  <c r="P42" i="19" s="1"/>
  <c r="O31" i="19"/>
  <c r="O42" i="19" s="1"/>
  <c r="F31" i="19"/>
  <c r="F42" i="19" s="1"/>
  <c r="E31" i="19"/>
  <c r="E42" i="19" s="1"/>
  <c r="D31" i="19"/>
  <c r="D42" i="19" s="1"/>
  <c r="C31" i="19"/>
  <c r="C42" i="19" s="1"/>
  <c r="U30" i="19"/>
  <c r="U41" i="19" s="1"/>
  <c r="T30" i="19"/>
  <c r="T41" i="19" s="1"/>
  <c r="S30" i="19"/>
  <c r="S41" i="19" s="1"/>
  <c r="R30" i="19"/>
  <c r="R41" i="19" s="1"/>
  <c r="Q30" i="19"/>
  <c r="Q41" i="19" s="1"/>
  <c r="P30" i="19"/>
  <c r="P41" i="19" s="1"/>
  <c r="O30" i="19"/>
  <c r="O41" i="19" s="1"/>
  <c r="F30" i="19"/>
  <c r="F41" i="19" s="1"/>
  <c r="E30" i="19"/>
  <c r="E41" i="19" s="1"/>
  <c r="D30" i="19"/>
  <c r="D41" i="19" s="1"/>
  <c r="C30" i="19"/>
  <c r="C41" i="19" s="1"/>
  <c r="N25" i="19"/>
  <c r="M25" i="19"/>
  <c r="L25" i="19"/>
  <c r="K25" i="19"/>
  <c r="J25" i="19"/>
  <c r="I25" i="19"/>
  <c r="H25" i="19"/>
  <c r="G25" i="19"/>
  <c r="N24" i="19"/>
  <c r="M24" i="19"/>
  <c r="L24" i="19"/>
  <c r="K24" i="19"/>
  <c r="J24" i="19"/>
  <c r="I24" i="19"/>
  <c r="H24" i="19"/>
  <c r="G24" i="19"/>
  <c r="N23" i="19"/>
  <c r="M23" i="19"/>
  <c r="L23" i="19"/>
  <c r="K23" i="19"/>
  <c r="J23" i="19"/>
  <c r="I23" i="19"/>
  <c r="H23" i="19"/>
  <c r="G23" i="19"/>
  <c r="N22" i="19"/>
  <c r="M22" i="19"/>
  <c r="L22" i="19"/>
  <c r="K22" i="19"/>
  <c r="J22" i="19"/>
  <c r="I22" i="19"/>
  <c r="H22" i="19"/>
  <c r="G22" i="19"/>
  <c r="N19" i="19"/>
  <c r="N31" i="19" s="1"/>
  <c r="N42" i="19" s="1"/>
  <c r="M19" i="19"/>
  <c r="M30" i="19" s="1"/>
  <c r="M41" i="19" s="1"/>
  <c r="L19" i="19"/>
  <c r="L33" i="19" s="1"/>
  <c r="L44" i="19" s="1"/>
  <c r="K19" i="19"/>
  <c r="K32" i="19" s="1"/>
  <c r="K43" i="19" s="1"/>
  <c r="J19" i="19"/>
  <c r="J31" i="19" s="1"/>
  <c r="J42" i="19" s="1"/>
  <c r="I19" i="19"/>
  <c r="I30" i="19" s="1"/>
  <c r="I41" i="19" s="1"/>
  <c r="H19" i="19"/>
  <c r="H33" i="19" s="1"/>
  <c r="H44" i="19" s="1"/>
  <c r="G19" i="19"/>
  <c r="G32" i="19" s="1"/>
  <c r="G43" i="19" s="1"/>
  <c r="B60" i="18"/>
  <c r="J23" i="18"/>
  <c r="K23" i="18"/>
  <c r="L23" i="18"/>
  <c r="I23" i="18"/>
  <c r="I31" i="18" s="1"/>
  <c r="I42" i="18" s="1"/>
  <c r="G41" i="18"/>
  <c r="G42" i="18"/>
  <c r="G43" i="18"/>
  <c r="G44" i="18"/>
  <c r="B59" i="18"/>
  <c r="U43" i="18"/>
  <c r="P42" i="18"/>
  <c r="O42" i="18"/>
  <c r="C42" i="18"/>
  <c r="U33" i="18"/>
  <c r="U44" i="18" s="1"/>
  <c r="T33" i="18"/>
  <c r="T44" i="18" s="1"/>
  <c r="S33" i="18"/>
  <c r="S44" i="18" s="1"/>
  <c r="R33" i="18"/>
  <c r="R44" i="18" s="1"/>
  <c r="Q33" i="18"/>
  <c r="Q44" i="18" s="1"/>
  <c r="P33" i="18"/>
  <c r="P44" i="18" s="1"/>
  <c r="O33" i="18"/>
  <c r="O44" i="18" s="1"/>
  <c r="F33" i="18"/>
  <c r="F44" i="18" s="1"/>
  <c r="E33" i="18"/>
  <c r="E44" i="18" s="1"/>
  <c r="D33" i="18"/>
  <c r="D44" i="18" s="1"/>
  <c r="C33" i="18"/>
  <c r="C44" i="18" s="1"/>
  <c r="U32" i="18"/>
  <c r="T32" i="18"/>
  <c r="T43" i="18" s="1"/>
  <c r="S32" i="18"/>
  <c r="S43" i="18" s="1"/>
  <c r="R32" i="18"/>
  <c r="R43" i="18" s="1"/>
  <c r="Q32" i="18"/>
  <c r="Q43" i="18" s="1"/>
  <c r="P32" i="18"/>
  <c r="P43" i="18" s="1"/>
  <c r="O32" i="18"/>
  <c r="O43" i="18" s="1"/>
  <c r="F32" i="18"/>
  <c r="F43" i="18" s="1"/>
  <c r="E32" i="18"/>
  <c r="E43" i="18" s="1"/>
  <c r="D32" i="18"/>
  <c r="D43" i="18" s="1"/>
  <c r="C32" i="18"/>
  <c r="C43" i="18" s="1"/>
  <c r="U31" i="18"/>
  <c r="U42" i="18" s="1"/>
  <c r="T31" i="18"/>
  <c r="T42" i="18" s="1"/>
  <c r="S31" i="18"/>
  <c r="S42" i="18" s="1"/>
  <c r="R31" i="18"/>
  <c r="R42" i="18" s="1"/>
  <c r="Q31" i="18"/>
  <c r="Q42" i="18" s="1"/>
  <c r="P31" i="18"/>
  <c r="O31" i="18"/>
  <c r="F31" i="18"/>
  <c r="F42" i="18" s="1"/>
  <c r="E31" i="18"/>
  <c r="E42" i="18" s="1"/>
  <c r="D31" i="18"/>
  <c r="D42" i="18" s="1"/>
  <c r="C31" i="18"/>
  <c r="U30" i="18"/>
  <c r="U41" i="18" s="1"/>
  <c r="T30" i="18"/>
  <c r="T41" i="18" s="1"/>
  <c r="S30" i="18"/>
  <c r="S41" i="18" s="1"/>
  <c r="R30" i="18"/>
  <c r="R41" i="18" s="1"/>
  <c r="Q30" i="18"/>
  <c r="Q41" i="18" s="1"/>
  <c r="P30" i="18"/>
  <c r="P41" i="18" s="1"/>
  <c r="O30" i="18"/>
  <c r="O41" i="18" s="1"/>
  <c r="F30" i="18"/>
  <c r="F41" i="18" s="1"/>
  <c r="E30" i="18"/>
  <c r="E41" i="18" s="1"/>
  <c r="D30" i="18"/>
  <c r="D41" i="18" s="1"/>
  <c r="C30" i="18"/>
  <c r="C41" i="18" s="1"/>
  <c r="N25" i="18"/>
  <c r="M25" i="18"/>
  <c r="L25" i="18"/>
  <c r="K25" i="18"/>
  <c r="J25" i="18"/>
  <c r="I25" i="18"/>
  <c r="H25" i="18"/>
  <c r="G25" i="18"/>
  <c r="N24" i="18"/>
  <c r="M24" i="18"/>
  <c r="L24" i="18"/>
  <c r="K24" i="18"/>
  <c r="J24" i="18"/>
  <c r="I24" i="18"/>
  <c r="H24" i="18"/>
  <c r="G24" i="18"/>
  <c r="N23" i="18"/>
  <c r="M23" i="18"/>
  <c r="H23" i="18"/>
  <c r="G23" i="18"/>
  <c r="N22" i="18"/>
  <c r="M22" i="18"/>
  <c r="L22" i="18"/>
  <c r="K22" i="18"/>
  <c r="J22" i="18"/>
  <c r="I22" i="18"/>
  <c r="H22" i="18"/>
  <c r="G22" i="18"/>
  <c r="N19" i="18"/>
  <c r="N30" i="18" s="1"/>
  <c r="N41" i="18" s="1"/>
  <c r="M19" i="18"/>
  <c r="M32" i="18" s="1"/>
  <c r="M43" i="18" s="1"/>
  <c r="L19" i="18"/>
  <c r="L30" i="18" s="1"/>
  <c r="L41" i="18" s="1"/>
  <c r="K19" i="18"/>
  <c r="K33" i="18" s="1"/>
  <c r="K44" i="18" s="1"/>
  <c r="J19" i="18"/>
  <c r="J30" i="18" s="1"/>
  <c r="J41" i="18" s="1"/>
  <c r="I19" i="18"/>
  <c r="I32" i="18" s="1"/>
  <c r="I43" i="18" s="1"/>
  <c r="H19" i="18"/>
  <c r="H30" i="18" s="1"/>
  <c r="H41" i="18" s="1"/>
  <c r="G19" i="18"/>
  <c r="G33" i="18" s="1"/>
  <c r="G41" i="17"/>
  <c r="G42" i="17"/>
  <c r="G43" i="17"/>
  <c r="B60" i="17"/>
  <c r="B59" i="17"/>
  <c r="U32" i="17"/>
  <c r="U43" i="17" s="1"/>
  <c r="T32" i="17"/>
  <c r="T43" i="17" s="1"/>
  <c r="S32" i="17"/>
  <c r="S43" i="17" s="1"/>
  <c r="R32" i="17"/>
  <c r="R43" i="17" s="1"/>
  <c r="Q32" i="17"/>
  <c r="Q43" i="17" s="1"/>
  <c r="P32" i="17"/>
  <c r="P43" i="17" s="1"/>
  <c r="O32" i="17"/>
  <c r="O43" i="17" s="1"/>
  <c r="F32" i="17"/>
  <c r="F43" i="17" s="1"/>
  <c r="E32" i="17"/>
  <c r="E43" i="17" s="1"/>
  <c r="D32" i="17"/>
  <c r="D43" i="17" s="1"/>
  <c r="C32" i="17"/>
  <c r="C43" i="17" s="1"/>
  <c r="U31" i="17"/>
  <c r="U42" i="17" s="1"/>
  <c r="T31" i="17"/>
  <c r="T42" i="17" s="1"/>
  <c r="S31" i="17"/>
  <c r="S42" i="17" s="1"/>
  <c r="R31" i="17"/>
  <c r="R42" i="17" s="1"/>
  <c r="Q31" i="17"/>
  <c r="Q42" i="17" s="1"/>
  <c r="P31" i="17"/>
  <c r="P42" i="17" s="1"/>
  <c r="O31" i="17"/>
  <c r="O42" i="17" s="1"/>
  <c r="F31" i="17"/>
  <c r="F42" i="17" s="1"/>
  <c r="E31" i="17"/>
  <c r="E42" i="17" s="1"/>
  <c r="D31" i="17"/>
  <c r="D42" i="17" s="1"/>
  <c r="C31" i="17"/>
  <c r="C42" i="17" s="1"/>
  <c r="U30" i="17"/>
  <c r="U41" i="17" s="1"/>
  <c r="T30" i="17"/>
  <c r="T41" i="17" s="1"/>
  <c r="S30" i="17"/>
  <c r="S41" i="17" s="1"/>
  <c r="R30" i="17"/>
  <c r="R41" i="17" s="1"/>
  <c r="Q30" i="17"/>
  <c r="Q41" i="17" s="1"/>
  <c r="P30" i="17"/>
  <c r="P41" i="17" s="1"/>
  <c r="O30" i="17"/>
  <c r="O41" i="17" s="1"/>
  <c r="F30" i="17"/>
  <c r="F41" i="17" s="1"/>
  <c r="E30" i="17"/>
  <c r="E41" i="17" s="1"/>
  <c r="D30" i="17"/>
  <c r="D41" i="17" s="1"/>
  <c r="C30" i="17"/>
  <c r="C41" i="17" s="1"/>
  <c r="L24" i="17"/>
  <c r="K24" i="17"/>
  <c r="J24" i="17"/>
  <c r="I24" i="17"/>
  <c r="H24" i="17"/>
  <c r="G24" i="17"/>
  <c r="N23" i="17"/>
  <c r="M23" i="17"/>
  <c r="L23" i="17"/>
  <c r="K23" i="17"/>
  <c r="J23" i="17"/>
  <c r="I23" i="17"/>
  <c r="H23" i="17"/>
  <c r="G23" i="17"/>
  <c r="N22" i="17"/>
  <c r="M22" i="17"/>
  <c r="L22" i="17"/>
  <c r="K22" i="17"/>
  <c r="J22" i="17"/>
  <c r="I22" i="17"/>
  <c r="H22" i="17"/>
  <c r="G22" i="17"/>
  <c r="N19" i="17"/>
  <c r="N30" i="17" s="1"/>
  <c r="N41" i="17" s="1"/>
  <c r="M19" i="17"/>
  <c r="M30" i="17" s="1"/>
  <c r="M41" i="17" s="1"/>
  <c r="L19" i="17"/>
  <c r="L32" i="17" s="1"/>
  <c r="L43" i="17" s="1"/>
  <c r="K19" i="17"/>
  <c r="K31" i="17" s="1"/>
  <c r="K42" i="17" s="1"/>
  <c r="J19" i="17"/>
  <c r="J30" i="17" s="1"/>
  <c r="J41" i="17" s="1"/>
  <c r="I19" i="17"/>
  <c r="I30" i="17" s="1"/>
  <c r="I41" i="17" s="1"/>
  <c r="H19" i="17"/>
  <c r="H32" i="17" s="1"/>
  <c r="H43" i="17" s="1"/>
  <c r="G19" i="17"/>
  <c r="G31" i="17" s="1"/>
  <c r="G41" i="16"/>
  <c r="G42" i="16"/>
  <c r="G43" i="16"/>
  <c r="B60" i="16"/>
  <c r="B59" i="16"/>
  <c r="U32" i="16"/>
  <c r="U43" i="16" s="1"/>
  <c r="T32" i="16"/>
  <c r="T43" i="16" s="1"/>
  <c r="S32" i="16"/>
  <c r="S43" i="16" s="1"/>
  <c r="R32" i="16"/>
  <c r="R43" i="16" s="1"/>
  <c r="Q32" i="16"/>
  <c r="Q43" i="16" s="1"/>
  <c r="P32" i="16"/>
  <c r="P43" i="16" s="1"/>
  <c r="O32" i="16"/>
  <c r="O43" i="16" s="1"/>
  <c r="F32" i="16"/>
  <c r="F43" i="16" s="1"/>
  <c r="E32" i="16"/>
  <c r="E43" i="16" s="1"/>
  <c r="D32" i="16"/>
  <c r="D43" i="16" s="1"/>
  <c r="C32" i="16"/>
  <c r="C43" i="16" s="1"/>
  <c r="U31" i="16"/>
  <c r="U42" i="16" s="1"/>
  <c r="T31" i="16"/>
  <c r="T42" i="16" s="1"/>
  <c r="S31" i="16"/>
  <c r="S42" i="16" s="1"/>
  <c r="R31" i="16"/>
  <c r="R42" i="16" s="1"/>
  <c r="Q31" i="16"/>
  <c r="Q42" i="16" s="1"/>
  <c r="P31" i="16"/>
  <c r="P42" i="16" s="1"/>
  <c r="O31" i="16"/>
  <c r="O42" i="16" s="1"/>
  <c r="F31" i="16"/>
  <c r="F42" i="16" s="1"/>
  <c r="E31" i="16"/>
  <c r="E42" i="16" s="1"/>
  <c r="D31" i="16"/>
  <c r="D42" i="16" s="1"/>
  <c r="C31" i="16"/>
  <c r="C42" i="16" s="1"/>
  <c r="U30" i="16"/>
  <c r="U41" i="16" s="1"/>
  <c r="T30" i="16"/>
  <c r="T41" i="16" s="1"/>
  <c r="S30" i="16"/>
  <c r="S41" i="16" s="1"/>
  <c r="R30" i="16"/>
  <c r="R41" i="16" s="1"/>
  <c r="Q30" i="16"/>
  <c r="Q41" i="16" s="1"/>
  <c r="P30" i="16"/>
  <c r="P41" i="16" s="1"/>
  <c r="O30" i="16"/>
  <c r="O41" i="16" s="1"/>
  <c r="F30" i="16"/>
  <c r="F41" i="16" s="1"/>
  <c r="E30" i="16"/>
  <c r="E41" i="16" s="1"/>
  <c r="D30" i="16"/>
  <c r="D41" i="16" s="1"/>
  <c r="C30" i="16"/>
  <c r="C41" i="16" s="1"/>
  <c r="L24" i="16"/>
  <c r="K24" i="16"/>
  <c r="J24" i="16"/>
  <c r="J32" i="16" s="1"/>
  <c r="J43" i="16" s="1"/>
  <c r="I24" i="16"/>
  <c r="H24" i="16"/>
  <c r="G24" i="16"/>
  <c r="N23" i="16"/>
  <c r="M23" i="16"/>
  <c r="M31" i="16" s="1"/>
  <c r="M42" i="16" s="1"/>
  <c r="L23" i="16"/>
  <c r="K23" i="16"/>
  <c r="J23" i="16"/>
  <c r="I23" i="16"/>
  <c r="H23" i="16"/>
  <c r="G23" i="16"/>
  <c r="N22" i="16"/>
  <c r="M22" i="16"/>
  <c r="L22" i="16"/>
  <c r="K22" i="16"/>
  <c r="J22" i="16"/>
  <c r="I22" i="16"/>
  <c r="H22" i="16"/>
  <c r="G22" i="16"/>
  <c r="N19" i="16"/>
  <c r="N30" i="16" s="1"/>
  <c r="N41" i="16" s="1"/>
  <c r="M19" i="16"/>
  <c r="L19" i="16"/>
  <c r="L31" i="16" s="1"/>
  <c r="L42" i="16" s="1"/>
  <c r="K19" i="16"/>
  <c r="K30" i="16" s="1"/>
  <c r="K41" i="16" s="1"/>
  <c r="J19" i="16"/>
  <c r="J30" i="16" s="1"/>
  <c r="J41" i="16" s="1"/>
  <c r="I19" i="16"/>
  <c r="I32" i="16" s="1"/>
  <c r="I43" i="16" s="1"/>
  <c r="H19" i="16"/>
  <c r="H31" i="16" s="1"/>
  <c r="H42" i="16" s="1"/>
  <c r="G19" i="16"/>
  <c r="G30" i="16" s="1"/>
  <c r="B60" i="15"/>
  <c r="B59" i="15"/>
  <c r="D41" i="15"/>
  <c r="U31" i="15"/>
  <c r="U42" i="15" s="1"/>
  <c r="T31" i="15"/>
  <c r="T42" i="15" s="1"/>
  <c r="S31" i="15"/>
  <c r="S42" i="15" s="1"/>
  <c r="R31" i="15"/>
  <c r="R42" i="15" s="1"/>
  <c r="Q31" i="15"/>
  <c r="Q42" i="15" s="1"/>
  <c r="P31" i="15"/>
  <c r="P42" i="15" s="1"/>
  <c r="O31" i="15"/>
  <c r="O42" i="15" s="1"/>
  <c r="F31" i="15"/>
  <c r="F42" i="15" s="1"/>
  <c r="E31" i="15"/>
  <c r="E42" i="15" s="1"/>
  <c r="D31" i="15"/>
  <c r="D42" i="15" s="1"/>
  <c r="C31" i="15"/>
  <c r="C42" i="15" s="1"/>
  <c r="U30" i="15"/>
  <c r="U41" i="15" s="1"/>
  <c r="T30" i="15"/>
  <c r="T41" i="15" s="1"/>
  <c r="S30" i="15"/>
  <c r="S41" i="15" s="1"/>
  <c r="R30" i="15"/>
  <c r="R41" i="15" s="1"/>
  <c r="Q30" i="15"/>
  <c r="Q41" i="15" s="1"/>
  <c r="P30" i="15"/>
  <c r="P41" i="15" s="1"/>
  <c r="O30" i="15"/>
  <c r="O41" i="15" s="1"/>
  <c r="F30" i="15"/>
  <c r="F41" i="15" s="1"/>
  <c r="E30" i="15"/>
  <c r="E41" i="15" s="1"/>
  <c r="D30" i="15"/>
  <c r="C30" i="15"/>
  <c r="C41" i="15" s="1"/>
  <c r="N23" i="15"/>
  <c r="M23" i="15"/>
  <c r="L23" i="15"/>
  <c r="K23" i="15"/>
  <c r="J23" i="15"/>
  <c r="I23" i="15"/>
  <c r="H23" i="15"/>
  <c r="G23" i="15"/>
  <c r="N22" i="15"/>
  <c r="M22" i="15"/>
  <c r="L22" i="15"/>
  <c r="K22" i="15"/>
  <c r="J22" i="15"/>
  <c r="I22" i="15"/>
  <c r="H22" i="15"/>
  <c r="G22" i="15"/>
  <c r="N19" i="15"/>
  <c r="N31" i="15" s="1"/>
  <c r="N42" i="15" s="1"/>
  <c r="M19" i="15"/>
  <c r="M30" i="15" s="1"/>
  <c r="M41" i="15" s="1"/>
  <c r="L19" i="15"/>
  <c r="L30" i="15" s="1"/>
  <c r="L41" i="15" s="1"/>
  <c r="K19" i="15"/>
  <c r="K30" i="15" s="1"/>
  <c r="K41" i="15" s="1"/>
  <c r="J19" i="15"/>
  <c r="J31" i="15" s="1"/>
  <c r="J42" i="15" s="1"/>
  <c r="I19" i="15"/>
  <c r="I30" i="15" s="1"/>
  <c r="I41" i="15" s="1"/>
  <c r="H19" i="15"/>
  <c r="H30" i="15" s="1"/>
  <c r="H41" i="15" s="1"/>
  <c r="G19" i="15"/>
  <c r="G30" i="15" s="1"/>
  <c r="B60" i="14"/>
  <c r="B59" i="14"/>
  <c r="E42" i="14"/>
  <c r="P41" i="14"/>
  <c r="U31" i="14"/>
  <c r="U42" i="14" s="1"/>
  <c r="T31" i="14"/>
  <c r="T42" i="14" s="1"/>
  <c r="S31" i="14"/>
  <c r="S42" i="14" s="1"/>
  <c r="R31" i="14"/>
  <c r="R42" i="14" s="1"/>
  <c r="Q31" i="14"/>
  <c r="Q42" i="14" s="1"/>
  <c r="P31" i="14"/>
  <c r="P42" i="14" s="1"/>
  <c r="O31" i="14"/>
  <c r="O42" i="14" s="1"/>
  <c r="N31" i="14"/>
  <c r="N42" i="14" s="1"/>
  <c r="K31" i="14"/>
  <c r="K42" i="14" s="1"/>
  <c r="F31" i="14"/>
  <c r="F42" i="14" s="1"/>
  <c r="E31" i="14"/>
  <c r="D31" i="14"/>
  <c r="D42" i="14" s="1"/>
  <c r="C31" i="14"/>
  <c r="C42" i="14" s="1"/>
  <c r="U30" i="14"/>
  <c r="U41" i="14" s="1"/>
  <c r="T30" i="14"/>
  <c r="T41" i="14" s="1"/>
  <c r="S30" i="14"/>
  <c r="S41" i="14" s="1"/>
  <c r="R30" i="14"/>
  <c r="R41" i="14" s="1"/>
  <c r="Q30" i="14"/>
  <c r="Q41" i="14" s="1"/>
  <c r="P30" i="14"/>
  <c r="O30" i="14"/>
  <c r="O41" i="14" s="1"/>
  <c r="F30" i="14"/>
  <c r="F41" i="14" s="1"/>
  <c r="E30" i="14"/>
  <c r="E41" i="14" s="1"/>
  <c r="D30" i="14"/>
  <c r="D41" i="14" s="1"/>
  <c r="C30" i="14"/>
  <c r="C41" i="14" s="1"/>
  <c r="N23" i="14"/>
  <c r="M23" i="14"/>
  <c r="L23" i="14"/>
  <c r="K23" i="14"/>
  <c r="J23" i="14"/>
  <c r="I23" i="14"/>
  <c r="H23" i="14"/>
  <c r="G23" i="14"/>
  <c r="N22" i="14"/>
  <c r="M22" i="14"/>
  <c r="L22" i="14"/>
  <c r="K22" i="14"/>
  <c r="J22" i="14"/>
  <c r="I22" i="14"/>
  <c r="H22" i="14"/>
  <c r="G22" i="14"/>
  <c r="N19" i="14"/>
  <c r="N30" i="14" s="1"/>
  <c r="N41" i="14" s="1"/>
  <c r="M19" i="14"/>
  <c r="M31" i="14" s="1"/>
  <c r="M42" i="14" s="1"/>
  <c r="L19" i="14"/>
  <c r="L30" i="14" s="1"/>
  <c r="L41" i="14" s="1"/>
  <c r="K19" i="14"/>
  <c r="K30" i="14" s="1"/>
  <c r="K41" i="14" s="1"/>
  <c r="J19" i="14"/>
  <c r="J30" i="14" s="1"/>
  <c r="J41" i="14" s="1"/>
  <c r="I19" i="14"/>
  <c r="I31" i="14" s="1"/>
  <c r="I42" i="14" s="1"/>
  <c r="H19" i="14"/>
  <c r="H30" i="14" s="1"/>
  <c r="H41" i="14" s="1"/>
  <c r="G19" i="14"/>
  <c r="G30" i="14" s="1"/>
  <c r="B60" i="13"/>
  <c r="B59" i="13"/>
  <c r="U31" i="13"/>
  <c r="U42" i="13" s="1"/>
  <c r="T31" i="13"/>
  <c r="T42" i="13" s="1"/>
  <c r="S31" i="13"/>
  <c r="S42" i="13" s="1"/>
  <c r="R31" i="13"/>
  <c r="R42" i="13" s="1"/>
  <c r="Q31" i="13"/>
  <c r="Q42" i="13" s="1"/>
  <c r="P31" i="13"/>
  <c r="P42" i="13" s="1"/>
  <c r="O31" i="13"/>
  <c r="O42" i="13" s="1"/>
  <c r="N31" i="13"/>
  <c r="N42" i="13" s="1"/>
  <c r="F31" i="13"/>
  <c r="F42" i="13" s="1"/>
  <c r="E31" i="13"/>
  <c r="E42" i="13" s="1"/>
  <c r="D31" i="13"/>
  <c r="D42" i="13" s="1"/>
  <c r="C31" i="13"/>
  <c r="C42" i="13" s="1"/>
  <c r="U30" i="13"/>
  <c r="U41" i="13" s="1"/>
  <c r="T30" i="13"/>
  <c r="T41" i="13" s="1"/>
  <c r="S30" i="13"/>
  <c r="S41" i="13" s="1"/>
  <c r="R30" i="13"/>
  <c r="R41" i="13" s="1"/>
  <c r="Q30" i="13"/>
  <c r="Q41" i="13" s="1"/>
  <c r="P30" i="13"/>
  <c r="P41" i="13" s="1"/>
  <c r="O30" i="13"/>
  <c r="O41" i="13" s="1"/>
  <c r="F30" i="13"/>
  <c r="F41" i="13" s="1"/>
  <c r="E30" i="13"/>
  <c r="E41" i="13" s="1"/>
  <c r="D30" i="13"/>
  <c r="D41" i="13" s="1"/>
  <c r="C30" i="13"/>
  <c r="C41" i="13" s="1"/>
  <c r="N23" i="13"/>
  <c r="M23" i="13"/>
  <c r="L23" i="13"/>
  <c r="K23" i="13"/>
  <c r="J23" i="13"/>
  <c r="I23" i="13"/>
  <c r="H23" i="13"/>
  <c r="G23" i="13"/>
  <c r="N22" i="13"/>
  <c r="M22" i="13"/>
  <c r="L22" i="13"/>
  <c r="K22" i="13"/>
  <c r="J22" i="13"/>
  <c r="I22" i="13"/>
  <c r="H22" i="13"/>
  <c r="G22" i="13"/>
  <c r="N19" i="13"/>
  <c r="N30" i="13" s="1"/>
  <c r="N41" i="13" s="1"/>
  <c r="M19" i="13"/>
  <c r="M31" i="13" s="1"/>
  <c r="M42" i="13" s="1"/>
  <c r="L19" i="13"/>
  <c r="L30" i="13" s="1"/>
  <c r="L41" i="13" s="1"/>
  <c r="K19" i="13"/>
  <c r="K30" i="13" s="1"/>
  <c r="K41" i="13" s="1"/>
  <c r="J19" i="13"/>
  <c r="J30" i="13" s="1"/>
  <c r="J41" i="13" s="1"/>
  <c r="I19" i="13"/>
  <c r="I31" i="13" s="1"/>
  <c r="I42" i="13" s="1"/>
  <c r="H19" i="13"/>
  <c r="H30" i="13" s="1"/>
  <c r="H41" i="13" s="1"/>
  <c r="G19" i="13"/>
  <c r="G30" i="13" s="1"/>
  <c r="B60" i="12"/>
  <c r="B59" i="12"/>
  <c r="Q41" i="12"/>
  <c r="U31" i="12"/>
  <c r="U42" i="12" s="1"/>
  <c r="T31" i="12"/>
  <c r="T42" i="12" s="1"/>
  <c r="S31" i="12"/>
  <c r="S42" i="12" s="1"/>
  <c r="R31" i="12"/>
  <c r="R42" i="12" s="1"/>
  <c r="Q31" i="12"/>
  <c r="Q42" i="12" s="1"/>
  <c r="P31" i="12"/>
  <c r="P42" i="12" s="1"/>
  <c r="O31" i="12"/>
  <c r="O42" i="12" s="1"/>
  <c r="F31" i="12"/>
  <c r="F42" i="12" s="1"/>
  <c r="E31" i="12"/>
  <c r="E42" i="12" s="1"/>
  <c r="D31" i="12"/>
  <c r="D42" i="12" s="1"/>
  <c r="C31" i="12"/>
  <c r="C42" i="12" s="1"/>
  <c r="U30" i="12"/>
  <c r="U41" i="12" s="1"/>
  <c r="T30" i="12"/>
  <c r="T41" i="12" s="1"/>
  <c r="S30" i="12"/>
  <c r="S41" i="12" s="1"/>
  <c r="R30" i="12"/>
  <c r="R41" i="12" s="1"/>
  <c r="Q30" i="12"/>
  <c r="P30" i="12"/>
  <c r="P41" i="12" s="1"/>
  <c r="O30" i="12"/>
  <c r="O41" i="12" s="1"/>
  <c r="F30" i="12"/>
  <c r="F41" i="12" s="1"/>
  <c r="E30" i="12"/>
  <c r="E41" i="12" s="1"/>
  <c r="D30" i="12"/>
  <c r="D41" i="12" s="1"/>
  <c r="C30" i="12"/>
  <c r="C41" i="12" s="1"/>
  <c r="N23" i="12"/>
  <c r="M23" i="12"/>
  <c r="L23" i="12"/>
  <c r="K23" i="12"/>
  <c r="J23" i="12"/>
  <c r="I23" i="12"/>
  <c r="H23" i="12"/>
  <c r="G23" i="12"/>
  <c r="N22" i="12"/>
  <c r="M22" i="12"/>
  <c r="L22" i="12"/>
  <c r="K22" i="12"/>
  <c r="J22" i="12"/>
  <c r="I22" i="12"/>
  <c r="H22" i="12"/>
  <c r="G22" i="12"/>
  <c r="N19" i="12"/>
  <c r="N30" i="12" s="1"/>
  <c r="N41" i="12" s="1"/>
  <c r="M19" i="12"/>
  <c r="M30" i="12" s="1"/>
  <c r="M41" i="12" s="1"/>
  <c r="L19" i="12"/>
  <c r="K19" i="12"/>
  <c r="K31" i="12" s="1"/>
  <c r="K42" i="12" s="1"/>
  <c r="J19" i="12"/>
  <c r="J30" i="12" s="1"/>
  <c r="J41" i="12" s="1"/>
  <c r="I19" i="12"/>
  <c r="I30" i="12" s="1"/>
  <c r="I41" i="12" s="1"/>
  <c r="H19" i="12"/>
  <c r="G19" i="12"/>
  <c r="B60" i="11"/>
  <c r="B61" i="11" s="1"/>
  <c r="B59" i="11"/>
  <c r="T43" i="11"/>
  <c r="P43" i="11"/>
  <c r="O42" i="11"/>
  <c r="E42" i="11"/>
  <c r="P41" i="11"/>
  <c r="U32" i="11"/>
  <c r="U43" i="11" s="1"/>
  <c r="T32" i="11"/>
  <c r="S32" i="11"/>
  <c r="S43" i="11" s="1"/>
  <c r="R32" i="11"/>
  <c r="R43" i="11" s="1"/>
  <c r="Q32" i="11"/>
  <c r="Q43" i="11" s="1"/>
  <c r="P32" i="11"/>
  <c r="O32" i="11"/>
  <c r="O43" i="11" s="1"/>
  <c r="F32" i="11"/>
  <c r="F43" i="11" s="1"/>
  <c r="E32" i="11"/>
  <c r="E43" i="11" s="1"/>
  <c r="D32" i="11"/>
  <c r="D43" i="11" s="1"/>
  <c r="C32" i="11"/>
  <c r="C43" i="11" s="1"/>
  <c r="U31" i="11"/>
  <c r="U42" i="11" s="1"/>
  <c r="T31" i="11"/>
  <c r="T42" i="11" s="1"/>
  <c r="S31" i="11"/>
  <c r="S42" i="11" s="1"/>
  <c r="R31" i="11"/>
  <c r="R42" i="11" s="1"/>
  <c r="Q31" i="11"/>
  <c r="Q42" i="11" s="1"/>
  <c r="P31" i="11"/>
  <c r="P42" i="11" s="1"/>
  <c r="O31" i="11"/>
  <c r="H31" i="11"/>
  <c r="H42" i="11" s="1"/>
  <c r="F31" i="11"/>
  <c r="F42" i="11" s="1"/>
  <c r="E31" i="11"/>
  <c r="D31" i="11"/>
  <c r="D42" i="11" s="1"/>
  <c r="C31" i="11"/>
  <c r="C42" i="11" s="1"/>
  <c r="U30" i="11"/>
  <c r="U41" i="11" s="1"/>
  <c r="T30" i="11"/>
  <c r="T41" i="11" s="1"/>
  <c r="S30" i="11"/>
  <c r="S41" i="11" s="1"/>
  <c r="R30" i="11"/>
  <c r="R41" i="11" s="1"/>
  <c r="Q30" i="11"/>
  <c r="Q41" i="11" s="1"/>
  <c r="P30" i="11"/>
  <c r="O30" i="11"/>
  <c r="O41" i="11" s="1"/>
  <c r="F30" i="11"/>
  <c r="F41" i="11" s="1"/>
  <c r="E30" i="11"/>
  <c r="E41" i="11" s="1"/>
  <c r="D30" i="11"/>
  <c r="D41" i="11" s="1"/>
  <c r="C30" i="11"/>
  <c r="C41" i="11" s="1"/>
  <c r="N24" i="11"/>
  <c r="M24" i="11"/>
  <c r="L24" i="11"/>
  <c r="K24" i="11"/>
  <c r="J24" i="11"/>
  <c r="I24" i="11"/>
  <c r="H24" i="11"/>
  <c r="G24" i="11"/>
  <c r="N23" i="11"/>
  <c r="M23" i="11"/>
  <c r="L23" i="11"/>
  <c r="K23" i="11"/>
  <c r="J23" i="11"/>
  <c r="I23" i="11"/>
  <c r="H23" i="11"/>
  <c r="G23" i="11"/>
  <c r="N22" i="11"/>
  <c r="M22" i="11"/>
  <c r="L22" i="11"/>
  <c r="K22" i="11"/>
  <c r="J22" i="11"/>
  <c r="I22" i="11"/>
  <c r="H22" i="11"/>
  <c r="G22" i="11"/>
  <c r="N19" i="11"/>
  <c r="N30" i="11" s="1"/>
  <c r="N41" i="11" s="1"/>
  <c r="M19" i="11"/>
  <c r="L19" i="11"/>
  <c r="L32" i="11" s="1"/>
  <c r="L43" i="11" s="1"/>
  <c r="K19" i="11"/>
  <c r="K31" i="11" s="1"/>
  <c r="K42" i="11" s="1"/>
  <c r="J19" i="11"/>
  <c r="J30" i="11" s="1"/>
  <c r="J41" i="11" s="1"/>
  <c r="I19" i="11"/>
  <c r="H19" i="11"/>
  <c r="H32" i="11" s="1"/>
  <c r="H43" i="11" s="1"/>
  <c r="G19" i="11"/>
  <c r="G31" i="11" s="1"/>
  <c r="B60" i="10"/>
  <c r="B59" i="10"/>
  <c r="P43" i="10"/>
  <c r="P41" i="10"/>
  <c r="U32" i="10"/>
  <c r="U43" i="10" s="1"/>
  <c r="T32" i="10"/>
  <c r="T43" i="10" s="1"/>
  <c r="S32" i="10"/>
  <c r="S43" i="10" s="1"/>
  <c r="R32" i="10"/>
  <c r="R43" i="10" s="1"/>
  <c r="Q32" i="10"/>
  <c r="Q43" i="10" s="1"/>
  <c r="P32" i="10"/>
  <c r="O32" i="10"/>
  <c r="O43" i="10" s="1"/>
  <c r="F32" i="10"/>
  <c r="F43" i="10" s="1"/>
  <c r="E32" i="10"/>
  <c r="E43" i="10" s="1"/>
  <c r="D32" i="10"/>
  <c r="D43" i="10" s="1"/>
  <c r="C32" i="10"/>
  <c r="C43" i="10" s="1"/>
  <c r="U31" i="10"/>
  <c r="U42" i="10" s="1"/>
  <c r="T31" i="10"/>
  <c r="T42" i="10" s="1"/>
  <c r="S31" i="10"/>
  <c r="S42" i="10" s="1"/>
  <c r="R31" i="10"/>
  <c r="R42" i="10" s="1"/>
  <c r="Q31" i="10"/>
  <c r="Q42" i="10" s="1"/>
  <c r="P31" i="10"/>
  <c r="P42" i="10" s="1"/>
  <c r="O31" i="10"/>
  <c r="O42" i="10" s="1"/>
  <c r="H31" i="10"/>
  <c r="H42" i="10" s="1"/>
  <c r="F31" i="10"/>
  <c r="F42" i="10" s="1"/>
  <c r="E31" i="10"/>
  <c r="E42" i="10" s="1"/>
  <c r="D31" i="10"/>
  <c r="D42" i="10" s="1"/>
  <c r="C31" i="10"/>
  <c r="C42" i="10" s="1"/>
  <c r="U30" i="10"/>
  <c r="U41" i="10" s="1"/>
  <c r="T30" i="10"/>
  <c r="T41" i="10" s="1"/>
  <c r="S30" i="10"/>
  <c r="S41" i="10" s="1"/>
  <c r="R30" i="10"/>
  <c r="R41" i="10" s="1"/>
  <c r="Q30" i="10"/>
  <c r="Q41" i="10" s="1"/>
  <c r="P30" i="10"/>
  <c r="O30" i="10"/>
  <c r="O41" i="10" s="1"/>
  <c r="F30" i="10"/>
  <c r="F41" i="10" s="1"/>
  <c r="E30" i="10"/>
  <c r="E41" i="10" s="1"/>
  <c r="D30" i="10"/>
  <c r="D41" i="10" s="1"/>
  <c r="C30" i="10"/>
  <c r="C41" i="10" s="1"/>
  <c r="N24" i="10"/>
  <c r="M24" i="10"/>
  <c r="L24" i="10"/>
  <c r="K24" i="10"/>
  <c r="J24" i="10"/>
  <c r="I24" i="10"/>
  <c r="H24" i="10"/>
  <c r="G24" i="10"/>
  <c r="N23" i="10"/>
  <c r="M23" i="10"/>
  <c r="L23" i="10"/>
  <c r="K23" i="10"/>
  <c r="J23" i="10"/>
  <c r="I23" i="10"/>
  <c r="H23" i="10"/>
  <c r="G23" i="10"/>
  <c r="N22" i="10"/>
  <c r="M22" i="10"/>
  <c r="L22" i="10"/>
  <c r="K22" i="10"/>
  <c r="J22" i="10"/>
  <c r="I22" i="10"/>
  <c r="H22" i="10"/>
  <c r="G22" i="10"/>
  <c r="N19" i="10"/>
  <c r="N32" i="10" s="1"/>
  <c r="N43" i="10" s="1"/>
  <c r="M19" i="10"/>
  <c r="M31" i="10" s="1"/>
  <c r="M42" i="10" s="1"/>
  <c r="L19" i="10"/>
  <c r="L30" i="10" s="1"/>
  <c r="L41" i="10" s="1"/>
  <c r="K19" i="10"/>
  <c r="J19" i="10"/>
  <c r="J32" i="10" s="1"/>
  <c r="J43" i="10" s="1"/>
  <c r="I19" i="10"/>
  <c r="I31" i="10" s="1"/>
  <c r="I42" i="10" s="1"/>
  <c r="H19" i="10"/>
  <c r="H30" i="10" s="1"/>
  <c r="H41" i="10" s="1"/>
  <c r="G19" i="10"/>
  <c r="B60" i="8"/>
  <c r="B59" i="8"/>
  <c r="U32" i="8"/>
  <c r="U43" i="8" s="1"/>
  <c r="T32" i="8"/>
  <c r="T43" i="8" s="1"/>
  <c r="S32" i="8"/>
  <c r="S43" i="8" s="1"/>
  <c r="R32" i="8"/>
  <c r="R43" i="8" s="1"/>
  <c r="Q32" i="8"/>
  <c r="Q43" i="8" s="1"/>
  <c r="P32" i="8"/>
  <c r="P43" i="8" s="1"/>
  <c r="O32" i="8"/>
  <c r="O43" i="8" s="1"/>
  <c r="F32" i="8"/>
  <c r="F43" i="8" s="1"/>
  <c r="E32" i="8"/>
  <c r="E43" i="8" s="1"/>
  <c r="D32" i="8"/>
  <c r="D43" i="8" s="1"/>
  <c r="C32" i="8"/>
  <c r="C43" i="8" s="1"/>
  <c r="U31" i="8"/>
  <c r="U42" i="8" s="1"/>
  <c r="T31" i="8"/>
  <c r="T42" i="8" s="1"/>
  <c r="S31" i="8"/>
  <c r="S42" i="8" s="1"/>
  <c r="R31" i="8"/>
  <c r="R42" i="8" s="1"/>
  <c r="Q31" i="8"/>
  <c r="Q42" i="8" s="1"/>
  <c r="P31" i="8"/>
  <c r="P42" i="8" s="1"/>
  <c r="O31" i="8"/>
  <c r="O42" i="8" s="1"/>
  <c r="F31" i="8"/>
  <c r="F42" i="8" s="1"/>
  <c r="E31" i="8"/>
  <c r="E42" i="8" s="1"/>
  <c r="D31" i="8"/>
  <c r="D42" i="8" s="1"/>
  <c r="C31" i="8"/>
  <c r="C42" i="8" s="1"/>
  <c r="U30" i="8"/>
  <c r="U41" i="8" s="1"/>
  <c r="T30" i="8"/>
  <c r="T41" i="8" s="1"/>
  <c r="S30" i="8"/>
  <c r="S41" i="8" s="1"/>
  <c r="R30" i="8"/>
  <c r="R41" i="8" s="1"/>
  <c r="Q30" i="8"/>
  <c r="Q41" i="8" s="1"/>
  <c r="P30" i="8"/>
  <c r="P41" i="8" s="1"/>
  <c r="O30" i="8"/>
  <c r="O41" i="8" s="1"/>
  <c r="F30" i="8"/>
  <c r="F41" i="8" s="1"/>
  <c r="E30" i="8"/>
  <c r="E41" i="8" s="1"/>
  <c r="D30" i="8"/>
  <c r="D41" i="8" s="1"/>
  <c r="C30" i="8"/>
  <c r="C41" i="8" s="1"/>
  <c r="N24" i="8"/>
  <c r="M24" i="8"/>
  <c r="L24" i="8"/>
  <c r="K24" i="8"/>
  <c r="J24" i="8"/>
  <c r="I24" i="8"/>
  <c r="H24" i="8"/>
  <c r="G24" i="8"/>
  <c r="N23" i="8"/>
  <c r="M23" i="8"/>
  <c r="M31" i="8" s="1"/>
  <c r="M42" i="8" s="1"/>
  <c r="L23" i="8"/>
  <c r="K23" i="8"/>
  <c r="J23" i="8"/>
  <c r="I23" i="8"/>
  <c r="I31" i="8" s="1"/>
  <c r="I42" i="8" s="1"/>
  <c r="H23" i="8"/>
  <c r="G23" i="8"/>
  <c r="N22" i="8"/>
  <c r="M22" i="8"/>
  <c r="L22" i="8"/>
  <c r="K22" i="8"/>
  <c r="J22" i="8"/>
  <c r="I22" i="8"/>
  <c r="H22" i="8"/>
  <c r="G22" i="8"/>
  <c r="N19" i="8"/>
  <c r="N31" i="8" s="1"/>
  <c r="N42" i="8" s="1"/>
  <c r="M19" i="8"/>
  <c r="M30" i="8" s="1"/>
  <c r="M41" i="8" s="1"/>
  <c r="L19" i="8"/>
  <c r="K19" i="8"/>
  <c r="K32" i="8" s="1"/>
  <c r="K43" i="8" s="1"/>
  <c r="J19" i="8"/>
  <c r="J31" i="8" s="1"/>
  <c r="J42" i="8" s="1"/>
  <c r="I19" i="8"/>
  <c r="I30" i="8" s="1"/>
  <c r="I41" i="8" s="1"/>
  <c r="H19" i="8"/>
  <c r="G19" i="8"/>
  <c r="G32" i="8" s="1"/>
  <c r="B60" i="7"/>
  <c r="B60" i="3"/>
  <c r="I23" i="7"/>
  <c r="J23" i="7"/>
  <c r="K23" i="7"/>
  <c r="L23" i="7"/>
  <c r="B61" i="17" l="1"/>
  <c r="B61" i="21"/>
  <c r="K31" i="21"/>
  <c r="K42" i="21" s="1"/>
  <c r="L32" i="21"/>
  <c r="L43" i="21" s="1"/>
  <c r="M33" i="21"/>
  <c r="M44" i="21" s="1"/>
  <c r="G31" i="21"/>
  <c r="G42" i="21" s="1"/>
  <c r="J30" i="21"/>
  <c r="J41" i="21" s="1"/>
  <c r="G30" i="21"/>
  <c r="G41" i="21" s="1"/>
  <c r="K30" i="21"/>
  <c r="K41" i="21" s="1"/>
  <c r="H31" i="21"/>
  <c r="H42" i="21" s="1"/>
  <c r="C51" i="21" s="1"/>
  <c r="L31" i="21"/>
  <c r="L42" i="21" s="1"/>
  <c r="I32" i="21"/>
  <c r="I43" i="21" s="1"/>
  <c r="M32" i="21"/>
  <c r="M43" i="21" s="1"/>
  <c r="J33" i="21"/>
  <c r="J44" i="21" s="1"/>
  <c r="N33" i="21"/>
  <c r="N44" i="21" s="1"/>
  <c r="N30" i="21"/>
  <c r="N41" i="21" s="1"/>
  <c r="H30" i="21"/>
  <c r="H41" i="21" s="1"/>
  <c r="L30" i="21"/>
  <c r="L41" i="21" s="1"/>
  <c r="I31" i="21"/>
  <c r="I42" i="21" s="1"/>
  <c r="M31" i="21"/>
  <c r="M42" i="21" s="1"/>
  <c r="J32" i="21"/>
  <c r="J43" i="21" s="1"/>
  <c r="N32" i="21"/>
  <c r="N43" i="21" s="1"/>
  <c r="G33" i="21"/>
  <c r="G44" i="21" s="1"/>
  <c r="K33" i="21"/>
  <c r="K44" i="21" s="1"/>
  <c r="B61" i="20"/>
  <c r="M33" i="20"/>
  <c r="M44" i="20" s="1"/>
  <c r="G31" i="20"/>
  <c r="G42" i="20" s="1"/>
  <c r="L32" i="20"/>
  <c r="L43" i="20" s="1"/>
  <c r="K31" i="20"/>
  <c r="K42" i="20" s="1"/>
  <c r="H32" i="20"/>
  <c r="H43" i="20" s="1"/>
  <c r="J30" i="20"/>
  <c r="J41" i="20" s="1"/>
  <c r="N30" i="20"/>
  <c r="N41" i="20" s="1"/>
  <c r="G30" i="20"/>
  <c r="G41" i="20" s="1"/>
  <c r="K30" i="20"/>
  <c r="K41" i="20" s="1"/>
  <c r="H31" i="20"/>
  <c r="H42" i="20" s="1"/>
  <c r="L31" i="20"/>
  <c r="L42" i="20" s="1"/>
  <c r="I32" i="20"/>
  <c r="I43" i="20" s="1"/>
  <c r="M32" i="20"/>
  <c r="M43" i="20" s="1"/>
  <c r="J33" i="20"/>
  <c r="J44" i="20" s="1"/>
  <c r="N33" i="20"/>
  <c r="N44" i="20" s="1"/>
  <c r="H30" i="20"/>
  <c r="H41" i="20" s="1"/>
  <c r="L30" i="20"/>
  <c r="L41" i="20" s="1"/>
  <c r="I31" i="20"/>
  <c r="I42" i="20" s="1"/>
  <c r="M31" i="20"/>
  <c r="M42" i="20" s="1"/>
  <c r="J32" i="20"/>
  <c r="J43" i="20" s="1"/>
  <c r="N32" i="20"/>
  <c r="N43" i="20" s="1"/>
  <c r="G33" i="20"/>
  <c r="G44" i="20" s="1"/>
  <c r="K33" i="20"/>
  <c r="K44" i="20" s="1"/>
  <c r="B61" i="19"/>
  <c r="K31" i="19"/>
  <c r="K42" i="19" s="1"/>
  <c r="L32" i="19"/>
  <c r="L43" i="19" s="1"/>
  <c r="M33" i="19"/>
  <c r="M44" i="19" s="1"/>
  <c r="G31" i="19"/>
  <c r="G42" i="19" s="1"/>
  <c r="J30" i="19"/>
  <c r="J41" i="19" s="1"/>
  <c r="G30" i="19"/>
  <c r="G41" i="19" s="1"/>
  <c r="K30" i="19"/>
  <c r="K41" i="19" s="1"/>
  <c r="H31" i="19"/>
  <c r="H42" i="19" s="1"/>
  <c r="L31" i="19"/>
  <c r="L42" i="19" s="1"/>
  <c r="I32" i="19"/>
  <c r="I43" i="19" s="1"/>
  <c r="M32" i="19"/>
  <c r="M43" i="19" s="1"/>
  <c r="J33" i="19"/>
  <c r="J44" i="19" s="1"/>
  <c r="N33" i="19"/>
  <c r="N44" i="19" s="1"/>
  <c r="H30" i="19"/>
  <c r="H41" i="19" s="1"/>
  <c r="L30" i="19"/>
  <c r="L41" i="19" s="1"/>
  <c r="I31" i="19"/>
  <c r="I42" i="19" s="1"/>
  <c r="M31" i="19"/>
  <c r="M42" i="19" s="1"/>
  <c r="J32" i="19"/>
  <c r="J43" i="19" s="1"/>
  <c r="N32" i="19"/>
  <c r="N43" i="19" s="1"/>
  <c r="G33" i="19"/>
  <c r="G44" i="19" s="1"/>
  <c r="K33" i="19"/>
  <c r="K44" i="19" s="1"/>
  <c r="N30" i="19"/>
  <c r="N41" i="19" s="1"/>
  <c r="B61" i="18"/>
  <c r="J31" i="18"/>
  <c r="J42" i="18" s="1"/>
  <c r="J32" i="18"/>
  <c r="J43" i="18" s="1"/>
  <c r="N32" i="18"/>
  <c r="N43" i="18" s="1"/>
  <c r="M31" i="18"/>
  <c r="M42" i="18" s="1"/>
  <c r="J33" i="18"/>
  <c r="J44" i="18" s="1"/>
  <c r="N31" i="18"/>
  <c r="N42" i="18" s="1"/>
  <c r="N33" i="18"/>
  <c r="N44" i="18" s="1"/>
  <c r="I30" i="18"/>
  <c r="I41" i="18" s="1"/>
  <c r="M30" i="18"/>
  <c r="M41" i="18" s="1"/>
  <c r="G32" i="18"/>
  <c r="K32" i="18"/>
  <c r="K43" i="18" s="1"/>
  <c r="H33" i="18"/>
  <c r="H44" i="18" s="1"/>
  <c r="L33" i="18"/>
  <c r="L44" i="18" s="1"/>
  <c r="G31" i="18"/>
  <c r="K31" i="18"/>
  <c r="K42" i="18" s="1"/>
  <c r="H32" i="18"/>
  <c r="H43" i="18" s="1"/>
  <c r="L32" i="18"/>
  <c r="L43" i="18" s="1"/>
  <c r="I33" i="18"/>
  <c r="I44" i="18" s="1"/>
  <c r="M33" i="18"/>
  <c r="M44" i="18" s="1"/>
  <c r="G30" i="18"/>
  <c r="K30" i="18"/>
  <c r="K41" i="18" s="1"/>
  <c r="H31" i="18"/>
  <c r="H42" i="18" s="1"/>
  <c r="L31" i="18"/>
  <c r="L42" i="18" s="1"/>
  <c r="M32" i="16"/>
  <c r="M43" i="16" s="1"/>
  <c r="H31" i="17"/>
  <c r="H42" i="17" s="1"/>
  <c r="L31" i="17"/>
  <c r="L42" i="17" s="1"/>
  <c r="I32" i="17"/>
  <c r="I43" i="17" s="1"/>
  <c r="M32" i="17"/>
  <c r="M43" i="17" s="1"/>
  <c r="G30" i="17"/>
  <c r="H30" i="17"/>
  <c r="H41" i="17" s="1"/>
  <c r="L30" i="17"/>
  <c r="L41" i="17" s="1"/>
  <c r="I31" i="17"/>
  <c r="I42" i="17" s="1"/>
  <c r="M31" i="17"/>
  <c r="M42" i="17" s="1"/>
  <c r="J32" i="17"/>
  <c r="J43" i="17" s="1"/>
  <c r="N32" i="17"/>
  <c r="N43" i="17" s="1"/>
  <c r="K30" i="17"/>
  <c r="K41" i="17" s="1"/>
  <c r="J31" i="17"/>
  <c r="J42" i="17" s="1"/>
  <c r="N31" i="17"/>
  <c r="N42" i="17" s="1"/>
  <c r="G32" i="17"/>
  <c r="K32" i="17"/>
  <c r="K43" i="17" s="1"/>
  <c r="B61" i="16"/>
  <c r="N32" i="16"/>
  <c r="N43" i="16" s="1"/>
  <c r="I31" i="16"/>
  <c r="I42" i="16" s="1"/>
  <c r="L30" i="16"/>
  <c r="L41" i="16" s="1"/>
  <c r="I30" i="16"/>
  <c r="I41" i="16" s="1"/>
  <c r="M30" i="16"/>
  <c r="M41" i="16" s="1"/>
  <c r="J31" i="16"/>
  <c r="J42" i="16" s="1"/>
  <c r="N31" i="16"/>
  <c r="N42" i="16" s="1"/>
  <c r="G32" i="16"/>
  <c r="K32" i="16"/>
  <c r="K43" i="16" s="1"/>
  <c r="G31" i="16"/>
  <c r="K31" i="16"/>
  <c r="K42" i="16" s="1"/>
  <c r="H32" i="16"/>
  <c r="H43" i="16" s="1"/>
  <c r="L32" i="16"/>
  <c r="L43" i="16" s="1"/>
  <c r="H30" i="16"/>
  <c r="H41" i="16" s="1"/>
  <c r="B61" i="15"/>
  <c r="G31" i="15"/>
  <c r="K31" i="15"/>
  <c r="K42" i="15" s="1"/>
  <c r="N30" i="15"/>
  <c r="N41" i="15" s="1"/>
  <c r="H31" i="15"/>
  <c r="H42" i="15" s="1"/>
  <c r="L31" i="15"/>
  <c r="L42" i="15" s="1"/>
  <c r="J30" i="15"/>
  <c r="J41" i="15" s="1"/>
  <c r="C50" i="15" s="1"/>
  <c r="I31" i="15"/>
  <c r="I42" i="15" s="1"/>
  <c r="M31" i="15"/>
  <c r="M42" i="15" s="1"/>
  <c r="B61" i="14"/>
  <c r="G31" i="14"/>
  <c r="J31" i="14"/>
  <c r="J42" i="14" s="1"/>
  <c r="I30" i="14"/>
  <c r="I41" i="14" s="1"/>
  <c r="H31" i="14"/>
  <c r="H42" i="14" s="1"/>
  <c r="C51" i="14" s="1"/>
  <c r="L31" i="14"/>
  <c r="L42" i="14" s="1"/>
  <c r="M30" i="14"/>
  <c r="M41" i="14" s="1"/>
  <c r="B61" i="13"/>
  <c r="L31" i="13"/>
  <c r="L42" i="13" s="1"/>
  <c r="H31" i="13"/>
  <c r="H42" i="13" s="1"/>
  <c r="J31" i="13"/>
  <c r="J42" i="13" s="1"/>
  <c r="I30" i="13"/>
  <c r="I41" i="13" s="1"/>
  <c r="M30" i="13"/>
  <c r="M41" i="13" s="1"/>
  <c r="G31" i="13"/>
  <c r="K31" i="13"/>
  <c r="K42" i="13" s="1"/>
  <c r="B61" i="12"/>
  <c r="M31" i="12"/>
  <c r="M42" i="12" s="1"/>
  <c r="I31" i="12"/>
  <c r="I42" i="12" s="1"/>
  <c r="H31" i="12"/>
  <c r="H42" i="12" s="1"/>
  <c r="L31" i="12"/>
  <c r="L42" i="12" s="1"/>
  <c r="G31" i="12"/>
  <c r="K30" i="12"/>
  <c r="K41" i="12" s="1"/>
  <c r="H30" i="12"/>
  <c r="H41" i="12" s="1"/>
  <c r="L30" i="12"/>
  <c r="L41" i="12" s="1"/>
  <c r="J31" i="12"/>
  <c r="J42" i="12" s="1"/>
  <c r="N31" i="12"/>
  <c r="N42" i="12" s="1"/>
  <c r="G30" i="12"/>
  <c r="M31" i="11"/>
  <c r="M42" i="11" s="1"/>
  <c r="I32" i="11"/>
  <c r="I43" i="11" s="1"/>
  <c r="I31" i="11"/>
  <c r="I42" i="11" s="1"/>
  <c r="M32" i="11"/>
  <c r="M43" i="11" s="1"/>
  <c r="J32" i="11"/>
  <c r="J43" i="11" s="1"/>
  <c r="L31" i="11"/>
  <c r="L42" i="11" s="1"/>
  <c r="N32" i="11"/>
  <c r="N43" i="11" s="1"/>
  <c r="G30" i="11"/>
  <c r="H30" i="11"/>
  <c r="H41" i="11" s="1"/>
  <c r="L30" i="11"/>
  <c r="L41" i="11" s="1"/>
  <c r="I30" i="11"/>
  <c r="I41" i="11" s="1"/>
  <c r="M30" i="11"/>
  <c r="M41" i="11" s="1"/>
  <c r="J31" i="11"/>
  <c r="J42" i="11" s="1"/>
  <c r="N31" i="11"/>
  <c r="N42" i="11" s="1"/>
  <c r="G32" i="11"/>
  <c r="K32" i="11"/>
  <c r="K43" i="11" s="1"/>
  <c r="K30" i="11"/>
  <c r="K41" i="11" s="1"/>
  <c r="B61" i="10"/>
  <c r="J31" i="10"/>
  <c r="J42" i="10" s="1"/>
  <c r="L31" i="10"/>
  <c r="L42" i="10" s="1"/>
  <c r="N31" i="10"/>
  <c r="N42" i="10" s="1"/>
  <c r="I30" i="10"/>
  <c r="I41" i="10" s="1"/>
  <c r="M30" i="10"/>
  <c r="M41" i="10" s="1"/>
  <c r="G32" i="10"/>
  <c r="K32" i="10"/>
  <c r="K43" i="10" s="1"/>
  <c r="J30" i="10"/>
  <c r="J41" i="10" s="1"/>
  <c r="N30" i="10"/>
  <c r="N41" i="10" s="1"/>
  <c r="G31" i="10"/>
  <c r="K31" i="10"/>
  <c r="K42" i="10" s="1"/>
  <c r="H32" i="10"/>
  <c r="H43" i="10" s="1"/>
  <c r="L32" i="10"/>
  <c r="L43" i="10" s="1"/>
  <c r="G30" i="10"/>
  <c r="K30" i="10"/>
  <c r="K41" i="10" s="1"/>
  <c r="I32" i="10"/>
  <c r="I43" i="10" s="1"/>
  <c r="M32" i="10"/>
  <c r="M43" i="10" s="1"/>
  <c r="B61" i="8"/>
  <c r="J32" i="8"/>
  <c r="J43" i="8" s="1"/>
  <c r="N32" i="8"/>
  <c r="N43" i="8" s="1"/>
  <c r="L30" i="8"/>
  <c r="L41" i="8" s="1"/>
  <c r="J30" i="8"/>
  <c r="J41" i="8" s="1"/>
  <c r="N30" i="8"/>
  <c r="N41" i="8" s="1"/>
  <c r="G31" i="8"/>
  <c r="K31" i="8"/>
  <c r="K42" i="8" s="1"/>
  <c r="H32" i="8"/>
  <c r="H43" i="8" s="1"/>
  <c r="L32" i="8"/>
  <c r="L43" i="8" s="1"/>
  <c r="G30" i="8"/>
  <c r="K30" i="8"/>
  <c r="K41" i="8" s="1"/>
  <c r="H31" i="8"/>
  <c r="H42" i="8" s="1"/>
  <c r="L31" i="8"/>
  <c r="L42" i="8" s="1"/>
  <c r="I32" i="8"/>
  <c r="I43" i="8" s="1"/>
  <c r="M32" i="8"/>
  <c r="M43" i="8" s="1"/>
  <c r="H30" i="8"/>
  <c r="H41" i="8" s="1"/>
  <c r="B59" i="7"/>
  <c r="B61" i="7" s="1"/>
  <c r="D44" i="7"/>
  <c r="S43" i="7"/>
  <c r="F43" i="7"/>
  <c r="Q42" i="7"/>
  <c r="D42" i="7"/>
  <c r="U33" i="7"/>
  <c r="U44" i="7" s="1"/>
  <c r="T33" i="7"/>
  <c r="T44" i="7" s="1"/>
  <c r="S33" i="7"/>
  <c r="S44" i="7" s="1"/>
  <c r="R33" i="7"/>
  <c r="R44" i="7" s="1"/>
  <c r="Q33" i="7"/>
  <c r="Q44" i="7" s="1"/>
  <c r="P33" i="7"/>
  <c r="P44" i="7" s="1"/>
  <c r="O33" i="7"/>
  <c r="O44" i="7" s="1"/>
  <c r="I33" i="7"/>
  <c r="I44" i="7" s="1"/>
  <c r="F33" i="7"/>
  <c r="F44" i="7" s="1"/>
  <c r="E33" i="7"/>
  <c r="E44" i="7" s="1"/>
  <c r="D33" i="7"/>
  <c r="C33" i="7"/>
  <c r="C44" i="7" s="1"/>
  <c r="U32" i="7"/>
  <c r="U43" i="7" s="1"/>
  <c r="T32" i="7"/>
  <c r="T43" i="7" s="1"/>
  <c r="S32" i="7"/>
  <c r="R32" i="7"/>
  <c r="R43" i="7" s="1"/>
  <c r="Q32" i="7"/>
  <c r="Q43" i="7" s="1"/>
  <c r="P32" i="7"/>
  <c r="P43" i="7" s="1"/>
  <c r="O32" i="7"/>
  <c r="O43" i="7" s="1"/>
  <c r="F32" i="7"/>
  <c r="E32" i="7"/>
  <c r="E43" i="7" s="1"/>
  <c r="D32" i="7"/>
  <c r="D43" i="7" s="1"/>
  <c r="C32" i="7"/>
  <c r="C43" i="7" s="1"/>
  <c r="U31" i="7"/>
  <c r="U42" i="7" s="1"/>
  <c r="T31" i="7"/>
  <c r="T42" i="7" s="1"/>
  <c r="S31" i="7"/>
  <c r="S42" i="7" s="1"/>
  <c r="R31" i="7"/>
  <c r="R42" i="7" s="1"/>
  <c r="Q31" i="7"/>
  <c r="P31" i="7"/>
  <c r="P42" i="7" s="1"/>
  <c r="O31" i="7"/>
  <c r="O42" i="7" s="1"/>
  <c r="F31" i="7"/>
  <c r="F42" i="7" s="1"/>
  <c r="E31" i="7"/>
  <c r="E42" i="7" s="1"/>
  <c r="D31" i="7"/>
  <c r="C31" i="7"/>
  <c r="C42" i="7" s="1"/>
  <c r="U30" i="7"/>
  <c r="U41" i="7" s="1"/>
  <c r="T30" i="7"/>
  <c r="T41" i="7" s="1"/>
  <c r="S30" i="7"/>
  <c r="S41" i="7" s="1"/>
  <c r="R30" i="7"/>
  <c r="R41" i="7" s="1"/>
  <c r="Q30" i="7"/>
  <c r="Q41" i="7" s="1"/>
  <c r="P30" i="7"/>
  <c r="P41" i="7" s="1"/>
  <c r="O30" i="7"/>
  <c r="O41" i="7" s="1"/>
  <c r="F30" i="7"/>
  <c r="F41" i="7" s="1"/>
  <c r="E30" i="7"/>
  <c r="E41" i="7" s="1"/>
  <c r="D30" i="7"/>
  <c r="D41" i="7" s="1"/>
  <c r="C30" i="7"/>
  <c r="C41" i="7" s="1"/>
  <c r="N25" i="7"/>
  <c r="M25" i="7"/>
  <c r="L25" i="7"/>
  <c r="K25" i="7"/>
  <c r="J25" i="7"/>
  <c r="I25" i="7"/>
  <c r="H25" i="7"/>
  <c r="G25" i="7"/>
  <c r="N24" i="7"/>
  <c r="M24" i="7"/>
  <c r="L24" i="7"/>
  <c r="K24" i="7"/>
  <c r="J24" i="7"/>
  <c r="I24" i="7"/>
  <c r="H24" i="7"/>
  <c r="G24" i="7"/>
  <c r="N23" i="7"/>
  <c r="M23" i="7"/>
  <c r="H23" i="7"/>
  <c r="G23" i="7"/>
  <c r="N22" i="7"/>
  <c r="M22" i="7"/>
  <c r="L22" i="7"/>
  <c r="K22" i="7"/>
  <c r="J22" i="7"/>
  <c r="I22" i="7"/>
  <c r="H22" i="7"/>
  <c r="G22" i="7"/>
  <c r="N19" i="7"/>
  <c r="N31" i="7" s="1"/>
  <c r="N42" i="7" s="1"/>
  <c r="M19" i="7"/>
  <c r="M30" i="7" s="1"/>
  <c r="M41" i="7" s="1"/>
  <c r="L19" i="7"/>
  <c r="L33" i="7" s="1"/>
  <c r="L44" i="7" s="1"/>
  <c r="K19" i="7"/>
  <c r="K32" i="7" s="1"/>
  <c r="K43" i="7" s="1"/>
  <c r="J19" i="7"/>
  <c r="I19" i="7"/>
  <c r="I30" i="7" s="1"/>
  <c r="I41" i="7" s="1"/>
  <c r="H19" i="7"/>
  <c r="H33" i="7" s="1"/>
  <c r="H44" i="7" s="1"/>
  <c r="G19" i="7"/>
  <c r="G32" i="7" s="1"/>
  <c r="C51" i="20" l="1"/>
  <c r="C51" i="15"/>
  <c r="C50" i="14"/>
  <c r="C50" i="13"/>
  <c r="C51" i="10"/>
  <c r="C51" i="8"/>
  <c r="C53" i="19"/>
  <c r="C52" i="21"/>
  <c r="C50" i="21"/>
  <c r="C53" i="21"/>
  <c r="C53" i="20"/>
  <c r="C52" i="20"/>
  <c r="C50" i="20"/>
  <c r="C50" i="19"/>
  <c r="C52" i="19"/>
  <c r="C51" i="19"/>
  <c r="C52" i="18"/>
  <c r="C50" i="18"/>
  <c r="C51" i="18"/>
  <c r="C53" i="18"/>
  <c r="C52" i="16"/>
  <c r="C52" i="17"/>
  <c r="C51" i="17"/>
  <c r="C50" i="17"/>
  <c r="C50" i="16"/>
  <c r="C51" i="16"/>
  <c r="C51" i="13"/>
  <c r="C50" i="12"/>
  <c r="C51" i="12"/>
  <c r="C51" i="11"/>
  <c r="C52" i="11"/>
  <c r="C50" i="11"/>
  <c r="C52" i="10"/>
  <c r="C50" i="10"/>
  <c r="C50" i="8"/>
  <c r="C52" i="8"/>
  <c r="J31" i="7"/>
  <c r="J42" i="7" s="1"/>
  <c r="L32" i="7"/>
  <c r="L43" i="7" s="1"/>
  <c r="M33" i="7"/>
  <c r="M44" i="7" s="1"/>
  <c r="G31" i="7"/>
  <c r="K31" i="7"/>
  <c r="K42" i="7" s="1"/>
  <c r="H32" i="7"/>
  <c r="H43" i="7" s="1"/>
  <c r="J30" i="7"/>
  <c r="J41" i="7" s="1"/>
  <c r="G30" i="7"/>
  <c r="K30" i="7"/>
  <c r="K41" i="7" s="1"/>
  <c r="H31" i="7"/>
  <c r="H42" i="7" s="1"/>
  <c r="L31" i="7"/>
  <c r="L42" i="7" s="1"/>
  <c r="I32" i="7"/>
  <c r="I43" i="7" s="1"/>
  <c r="M32" i="7"/>
  <c r="M43" i="7" s="1"/>
  <c r="J33" i="7"/>
  <c r="J44" i="7" s="1"/>
  <c r="N33" i="7"/>
  <c r="N44" i="7" s="1"/>
  <c r="N30" i="7"/>
  <c r="N41" i="7" s="1"/>
  <c r="H30" i="7"/>
  <c r="H41" i="7" s="1"/>
  <c r="L30" i="7"/>
  <c r="L41" i="7" s="1"/>
  <c r="I31" i="7"/>
  <c r="I42" i="7" s="1"/>
  <c r="M31" i="7"/>
  <c r="M42" i="7" s="1"/>
  <c r="J32" i="7"/>
  <c r="J43" i="7" s="1"/>
  <c r="N32" i="7"/>
  <c r="N43" i="7" s="1"/>
  <c r="G33" i="7"/>
  <c r="K33" i="7"/>
  <c r="K44" i="7" s="1"/>
  <c r="G23" i="3"/>
  <c r="G24" i="3"/>
  <c r="G25" i="3"/>
  <c r="G22" i="3"/>
  <c r="G19" i="3"/>
  <c r="G32" i="3" s="1"/>
  <c r="C50" i="7" l="1"/>
  <c r="C52" i="7"/>
  <c r="C53" i="7"/>
  <c r="C51" i="7"/>
  <c r="G31" i="3"/>
  <c r="G30" i="3"/>
  <c r="G33" i="3"/>
  <c r="B59" i="3"/>
  <c r="H25" i="3"/>
  <c r="I25" i="3"/>
  <c r="I33" i="3" s="1"/>
  <c r="I44" i="3" s="1"/>
  <c r="J25" i="3"/>
  <c r="K25" i="3"/>
  <c r="L25" i="3"/>
  <c r="M25" i="3"/>
  <c r="M33" i="3" s="1"/>
  <c r="M44" i="3" s="1"/>
  <c r="N25" i="3"/>
  <c r="H24" i="3"/>
  <c r="I24" i="3"/>
  <c r="J24" i="3"/>
  <c r="K24" i="3"/>
  <c r="L24" i="3"/>
  <c r="M24" i="3"/>
  <c r="N24" i="3"/>
  <c r="H23" i="3"/>
  <c r="H31" i="3" s="1"/>
  <c r="H42" i="3" s="1"/>
  <c r="M23" i="3"/>
  <c r="N23" i="3"/>
  <c r="H22" i="3"/>
  <c r="I22" i="3"/>
  <c r="I30" i="3" s="1"/>
  <c r="I41" i="3" s="1"/>
  <c r="M22" i="3"/>
  <c r="M30" i="3" s="1"/>
  <c r="M41" i="3" s="1"/>
  <c r="N22" i="3"/>
  <c r="H19" i="3"/>
  <c r="H33" i="3"/>
  <c r="H44" i="3"/>
  <c r="I19" i="3"/>
  <c r="J19" i="3"/>
  <c r="J33" i="3" s="1"/>
  <c r="J44" i="3" s="1"/>
  <c r="K19" i="3"/>
  <c r="K31" i="3" s="1"/>
  <c r="K42" i="3" s="1"/>
  <c r="K33" i="3"/>
  <c r="K44" i="3" s="1"/>
  <c r="L19" i="3"/>
  <c r="L33" i="3"/>
  <c r="L44" i="3"/>
  <c r="M19" i="3"/>
  <c r="N19" i="3"/>
  <c r="N33" i="3" s="1"/>
  <c r="N44" i="3" s="1"/>
  <c r="O33" i="3"/>
  <c r="O44" i="3"/>
  <c r="Q33" i="3"/>
  <c r="Q44" i="3" s="1"/>
  <c r="R33" i="3"/>
  <c r="R44" i="3"/>
  <c r="S33" i="3"/>
  <c r="S44" i="3" s="1"/>
  <c r="T33" i="3"/>
  <c r="T44" i="3"/>
  <c r="C33" i="3"/>
  <c r="C44" i="3" s="1"/>
  <c r="D33" i="3"/>
  <c r="D44" i="3"/>
  <c r="E33" i="3"/>
  <c r="E44" i="3" s="1"/>
  <c r="F33" i="3"/>
  <c r="F44" i="3"/>
  <c r="P33" i="3"/>
  <c r="P44" i="3" s="1"/>
  <c r="U33" i="3"/>
  <c r="U44" i="3"/>
  <c r="H32" i="3"/>
  <c r="H43" i="3"/>
  <c r="I32" i="3"/>
  <c r="I43" i="3" s="1"/>
  <c r="K32" i="3"/>
  <c r="K43" i="3" s="1"/>
  <c r="L32" i="3"/>
  <c r="L43" i="3"/>
  <c r="M32" i="3"/>
  <c r="M43" i="3" s="1"/>
  <c r="O32" i="3"/>
  <c r="O43" i="3" s="1"/>
  <c r="Q32" i="3"/>
  <c r="Q43" i="3"/>
  <c r="R32" i="3"/>
  <c r="R43" i="3" s="1"/>
  <c r="S32" i="3"/>
  <c r="S43" i="3"/>
  <c r="T32" i="3"/>
  <c r="T43" i="3" s="1"/>
  <c r="C32" i="3"/>
  <c r="C43" i="3"/>
  <c r="D32" i="3"/>
  <c r="D43" i="3" s="1"/>
  <c r="E32" i="3"/>
  <c r="E43" i="3"/>
  <c r="F32" i="3"/>
  <c r="F43" i="3" s="1"/>
  <c r="P32" i="3"/>
  <c r="P43" i="3"/>
  <c r="U32" i="3"/>
  <c r="U43" i="3" s="1"/>
  <c r="I31" i="3"/>
  <c r="I42" i="3" s="1"/>
  <c r="L31" i="3"/>
  <c r="L42" i="3" s="1"/>
  <c r="M31" i="3"/>
  <c r="M42" i="3" s="1"/>
  <c r="O31" i="3"/>
  <c r="O42" i="3" s="1"/>
  <c r="Q31" i="3"/>
  <c r="Q42" i="3"/>
  <c r="R31" i="3"/>
  <c r="R42" i="3" s="1"/>
  <c r="S31" i="3"/>
  <c r="S42" i="3"/>
  <c r="T31" i="3"/>
  <c r="T42" i="3" s="1"/>
  <c r="C31" i="3"/>
  <c r="C42" i="3"/>
  <c r="D31" i="3"/>
  <c r="D42" i="3" s="1"/>
  <c r="E31" i="3"/>
  <c r="E42" i="3"/>
  <c r="F31" i="3"/>
  <c r="F42" i="3" s="1"/>
  <c r="P31" i="3"/>
  <c r="P42" i="3"/>
  <c r="U31" i="3"/>
  <c r="U42" i="3" s="1"/>
  <c r="H30" i="3"/>
  <c r="H41" i="3" s="1"/>
  <c r="J30" i="3"/>
  <c r="J41" i="3" s="1"/>
  <c r="L30" i="3"/>
  <c r="L41" i="3" s="1"/>
  <c r="N30" i="3"/>
  <c r="N41" i="3" s="1"/>
  <c r="O30" i="3"/>
  <c r="O41" i="3"/>
  <c r="Q30" i="3"/>
  <c r="Q41" i="3" s="1"/>
  <c r="R30" i="3"/>
  <c r="R41" i="3"/>
  <c r="S30" i="3"/>
  <c r="S41" i="3" s="1"/>
  <c r="T30" i="3"/>
  <c r="T41" i="3"/>
  <c r="C30" i="3"/>
  <c r="C41" i="3" s="1"/>
  <c r="D30" i="3"/>
  <c r="D41" i="3"/>
  <c r="E30" i="3"/>
  <c r="E41" i="3" s="1"/>
  <c r="F30" i="3"/>
  <c r="F41" i="3"/>
  <c r="P30" i="3"/>
  <c r="P41" i="3" s="1"/>
  <c r="U30" i="3"/>
  <c r="U41" i="3"/>
  <c r="C53" i="3" l="1"/>
  <c r="C50" i="3"/>
  <c r="N31" i="3"/>
  <c r="N42" i="3" s="1"/>
  <c r="J31" i="3"/>
  <c r="J42" i="3" s="1"/>
  <c r="C51" i="3" s="1"/>
  <c r="K30" i="3"/>
  <c r="K41" i="3" s="1"/>
  <c r="N32" i="3"/>
  <c r="N43" i="3" s="1"/>
  <c r="J32" i="3"/>
  <c r="J43" i="3" s="1"/>
  <c r="C52" i="3" s="1"/>
  <c r="B61" i="3"/>
</calcChain>
</file>

<file path=xl/comments1.xml><?xml version="1.0" encoding="utf-8"?>
<comments xmlns="http://schemas.openxmlformats.org/spreadsheetml/2006/main">
  <authors>
    <author>Jeannemarie</author>
  </authors>
  <commentList>
    <comment ref="A8" authorId="0" shapeId="0">
      <text>
        <r>
          <rPr>
            <sz val="9"/>
            <color indexed="81"/>
            <rFont val="Tahoma"/>
            <family val="2"/>
          </rPr>
          <t>I decided to compare potential new products only to existing products in the same category.</t>
        </r>
        <r>
          <rPr>
            <b/>
            <sz val="9"/>
            <color indexed="81"/>
            <rFont val="Tahoma"/>
            <family val="2"/>
          </rPr>
          <t xml:space="preserve"> </t>
        </r>
        <r>
          <rPr>
            <sz val="9"/>
            <color indexed="81"/>
            <rFont val="Tahoma"/>
            <family val="2"/>
          </rPr>
          <t xml:space="preserve">
I have labeled this data raw, because I have not converted any of the labels to nominal data, nor have I applied any weightings. 
</t>
        </r>
      </text>
    </comment>
    <comment ref="A15" authorId="0" shapeId="0">
      <text>
        <r>
          <rPr>
            <sz val="9"/>
            <color indexed="81"/>
            <rFont val="Tahoma"/>
            <family val="2"/>
          </rPr>
          <t xml:space="preserve">I changed the form of the data in the review columns to the percentage of each type of review on the web.  
I didn't think the total number of 5 star reviews was comparable--a low number could indicate that this product was not reviewed as often as other products. 
It seem more relevant to compare of all "starred" reviews on the web about this product, what percentage are really positive, what percentage are moderately positive etc.  I also calculated the percentage of positive and the percentage of negative service reviews of all service reviews on the web. 
</t>
        </r>
      </text>
    </comment>
    <comment ref="G18" authorId="0" shapeId="0">
      <text>
        <r>
          <rPr>
            <sz val="9"/>
            <color indexed="81"/>
            <rFont val="Tahoma"/>
            <family val="2"/>
          </rPr>
          <t xml:space="preserve">I ranked the warranty types and assigned a numeral to each rank, then I applied the calculated the difference in the rank. See the Warranty Scale tab for rankings. </t>
        </r>
      </text>
    </comment>
    <comment ref="C28" authorId="0" shapeId="0">
      <text>
        <r>
          <rPr>
            <sz val="9"/>
            <color indexed="81"/>
            <rFont val="Tahoma"/>
            <family val="2"/>
          </rPr>
          <t xml:space="preserve">I just compared if the brand, color and shipment method was the same or not. I did not apply a scale to any of these characteristics. </t>
        </r>
      </text>
    </comment>
    <comment ref="A35" authorId="0" shapeId="0">
      <text>
        <r>
          <rPr>
            <sz val="9"/>
            <color indexed="81"/>
            <rFont val="Tahoma"/>
            <family val="2"/>
          </rPr>
          <t>I set the weighting of all characteristics to 1, except for best sellers rank which I set to 0. I wanted to discount this characteristic entirely.</t>
        </r>
      </text>
    </comment>
    <comment ref="P36" authorId="0" shapeId="0">
      <text>
        <r>
          <rPr>
            <b/>
            <sz val="9"/>
            <color indexed="81"/>
            <rFont val="Tahoma"/>
            <family val="2"/>
          </rPr>
          <t xml:space="preserve">Danielle: </t>
        </r>
        <r>
          <rPr>
            <sz val="9"/>
            <color indexed="81"/>
            <rFont val="Tahoma"/>
            <family val="2"/>
          </rPr>
          <t xml:space="preserve">By setting the weight to 0--I have excluded this characteristic. My intuition is that these values are not comparable across products, and furthermore it is such a large number in comparison to the other characteristics that it will skew the results
</t>
        </r>
      </text>
    </comment>
  </commentList>
</comments>
</file>

<file path=xl/comments2.xml><?xml version="1.0" encoding="utf-8"?>
<comments xmlns="http://schemas.openxmlformats.org/spreadsheetml/2006/main">
  <authors>
    <author>AntoninaPearl</author>
  </authors>
  <commentList>
    <comment ref="M24" authorId="0" shapeId="0">
      <text>
        <r>
          <rPr>
            <b/>
            <sz val="9"/>
            <color indexed="81"/>
            <rFont val="Tahoma"/>
            <family val="2"/>
          </rPr>
          <t>AntoninaPearl:</t>
        </r>
        <r>
          <rPr>
            <sz val="9"/>
            <color indexed="81"/>
            <rFont val="Tahoma"/>
            <family val="2"/>
          </rPr>
          <t xml:space="preserve">
Removed formulas
 because it doesn't work when all values are 0.</t>
        </r>
      </text>
    </comment>
  </commentList>
</comments>
</file>

<file path=xl/sharedStrings.xml><?xml version="1.0" encoding="utf-8"?>
<sst xmlns="http://schemas.openxmlformats.org/spreadsheetml/2006/main" count="3475" uniqueCount="181">
  <si>
    <t>Product Type</t>
  </si>
  <si>
    <t>Product #</t>
  </si>
  <si>
    <t>Brand Name</t>
  </si>
  <si>
    <t>Color</t>
  </si>
  <si>
    <t>Price</t>
  </si>
  <si>
    <t>Warranty Length (year)</t>
  </si>
  <si>
    <t>Warranty Type</t>
  </si>
  <si>
    <t>5 Star Reviews</t>
  </si>
  <si>
    <t>4 Star Reviews</t>
  </si>
  <si>
    <t>3 Star Reviews</t>
  </si>
  <si>
    <t>2 Star Reviews</t>
  </si>
  <si>
    <t>1 Star Reviews</t>
  </si>
  <si>
    <t>Positive Service Review</t>
  </si>
  <si>
    <t>Negative Service Review</t>
  </si>
  <si>
    <t>Would consumer recommend product</t>
  </si>
  <si>
    <t>Best Sellers Rank</t>
  </si>
  <si>
    <t>Shipping Weight (lbs)</t>
  </si>
  <si>
    <t>Product Depth</t>
  </si>
  <si>
    <t>Product Width</t>
  </si>
  <si>
    <t>Product Height</t>
  </si>
  <si>
    <t>Shipment</t>
  </si>
  <si>
    <t>PC</t>
  </si>
  <si>
    <t>Sony</t>
  </si>
  <si>
    <t>Black</t>
  </si>
  <si>
    <t>Limited</t>
  </si>
  <si>
    <t>Inventory</t>
  </si>
  <si>
    <t>Dell</t>
  </si>
  <si>
    <t>Dropship</t>
  </si>
  <si>
    <t>HP</t>
  </si>
  <si>
    <t>Laptop</t>
  </si>
  <si>
    <t>Acer</t>
  </si>
  <si>
    <t>Asus</t>
  </si>
  <si>
    <t>Silver Aluminum</t>
  </si>
  <si>
    <t>Silver</t>
  </si>
  <si>
    <t>White</t>
  </si>
  <si>
    <t>Gray</t>
  </si>
  <si>
    <t>Microsoft</t>
  </si>
  <si>
    <t>Monitor</t>
  </si>
  <si>
    <t>ViewSonic</t>
  </si>
  <si>
    <t>Parts/Labor</t>
  </si>
  <si>
    <t>Printer</t>
  </si>
  <si>
    <t>Brother</t>
  </si>
  <si>
    <t>Printer Supplies</t>
  </si>
  <si>
    <t>V4INK</t>
  </si>
  <si>
    <t>None</t>
  </si>
  <si>
    <t>iPower</t>
  </si>
  <si>
    <t>Silver Mist</t>
  </si>
  <si>
    <t>Motorola</t>
  </si>
  <si>
    <t>Projectors</t>
  </si>
  <si>
    <t>Epson</t>
  </si>
  <si>
    <t>LG</t>
  </si>
  <si>
    <t>Dark Gray</t>
  </si>
  <si>
    <t>Samsung</t>
  </si>
  <si>
    <t>Lexmark</t>
  </si>
  <si>
    <t>Xerox</t>
  </si>
  <si>
    <t>Canon</t>
  </si>
  <si>
    <t>Netbook</t>
  </si>
  <si>
    <t>Toshiba</t>
  </si>
  <si>
    <t>Tablet</t>
  </si>
  <si>
    <t>Lenovo</t>
  </si>
  <si>
    <t>Smartphone</t>
  </si>
  <si>
    <t>Apple</t>
  </si>
  <si>
    <t>HTC</t>
  </si>
  <si>
    <t>Nokia</t>
  </si>
  <si>
    <t>Game Console</t>
  </si>
  <si>
    <t>Nintendo</t>
  </si>
  <si>
    <t>Hardware</t>
  </si>
  <si>
    <t>Razer</t>
  </si>
  <si>
    <t>Amazon</t>
  </si>
  <si>
    <t>Rapid Replacement</t>
  </si>
  <si>
    <t>New Product 171</t>
  </si>
  <si>
    <t>Existing Products (percentage of reviews applied)</t>
  </si>
  <si>
    <t>n/a</t>
  </si>
  <si>
    <t>Coded Value</t>
  </si>
  <si>
    <t>Data Notes</t>
  </si>
  <si>
    <t>5 star reviews, 4 star reviews, 3 star reviews, 2 star reviews, 1 star reviews</t>
  </si>
  <si>
    <t>The value in the cell is the number of reviews level found on the web for the given product</t>
  </si>
  <si>
    <t>The value in the cell is the number of positive service reviews  found on the web for the given product</t>
  </si>
  <si>
    <t>The value in the cell is the number of negative service reviews  found on the web for the given product</t>
  </si>
  <si>
    <t>The value in the cell is the percentage of customers who would recommend the product</t>
  </si>
  <si>
    <t>The best sellers rank on Amazon</t>
  </si>
  <si>
    <t>Notes</t>
  </si>
  <si>
    <t>This scale is applied to the Warranty Type column.</t>
  </si>
  <si>
    <t xml:space="preserve">I have assumed that a limited warranty is better that no warranty, hardware warranty is better than a limited warranty, but worse than a Parts/Labor Warranty and so on. </t>
  </si>
  <si>
    <t>Product Category</t>
  </si>
  <si>
    <t>Potential New Products (Raw Data)</t>
  </si>
  <si>
    <t>Potential New Products (percentage of reviews applied)</t>
  </si>
  <si>
    <t>Raw Data</t>
  </si>
  <si>
    <t>Weighting Scheme for Characteristics</t>
  </si>
  <si>
    <t>Calculation of distance of between characteristics of new products and existing products in PC category (weighting scheme not applied)</t>
  </si>
  <si>
    <t>Sum of difference between all characteristics with weighting scheme applied</t>
  </si>
  <si>
    <r>
      <t xml:space="preserve">Calculation of distance of between characteristics of new products and existing products in PC class with </t>
    </r>
    <r>
      <rPr>
        <b/>
        <sz val="11"/>
        <color rgb="FFFF0000"/>
        <rFont val="Calibri"/>
        <family val="2"/>
        <scheme val="minor"/>
      </rPr>
      <t>weighting scheme applied</t>
    </r>
  </si>
  <si>
    <t>Euclidean Distance</t>
  </si>
  <si>
    <t>Sales Volume (avg. units per month)</t>
  </si>
  <si>
    <t>Predicted Sales Volume</t>
  </si>
  <si>
    <t>Profit Margin</t>
  </si>
  <si>
    <t>Similarity Analysis for Product 171</t>
  </si>
  <si>
    <t>Relevant Existing Products (Raw Data)</t>
  </si>
  <si>
    <t>Prediction of profits for Potential New Product 171</t>
  </si>
  <si>
    <t>Converted raw review data to a percentage of reviews and applied code to warranty type</t>
  </si>
  <si>
    <t>Potential New Product List</t>
  </si>
  <si>
    <t>Total Sales Revenue</t>
  </si>
  <si>
    <t>Sales Volume</t>
  </si>
  <si>
    <t>Existing Product List</t>
  </si>
  <si>
    <r>
      <t xml:space="preserve">provided in the </t>
    </r>
    <r>
      <rPr>
        <b/>
        <i/>
        <sz val="11"/>
        <color theme="1"/>
        <rFont val="Calibri"/>
        <family val="2"/>
        <scheme val="minor"/>
      </rPr>
      <t>Potential New Product List</t>
    </r>
    <r>
      <rPr>
        <sz val="11"/>
        <color theme="1"/>
        <rFont val="Calibri"/>
        <family val="2"/>
        <scheme val="minor"/>
      </rPr>
      <t xml:space="preserve"> tab</t>
    </r>
  </si>
  <si>
    <t>Total Profits</t>
  </si>
  <si>
    <t>(predicted sales volume X price of product)</t>
  </si>
  <si>
    <t>Unit Price of Product</t>
  </si>
  <si>
    <t>(predicted sales revenue X profit margin)</t>
  </si>
  <si>
    <t xml:space="preserve">See my comment in the example, I did not factor in this characteristic to the similarity analysis. </t>
  </si>
  <si>
    <t>sales volume of the product with the smallest Euclidean difference from product 171</t>
  </si>
  <si>
    <t>sales volume of the product with the smallest Euclidean difference from product 172</t>
  </si>
  <si>
    <t>New Product 172</t>
  </si>
  <si>
    <t>Prediction of profits for Potential New Product 172</t>
  </si>
  <si>
    <t>Similarity Analysis for Product 172</t>
  </si>
  <si>
    <t>Similarity Analysis for Product 173</t>
  </si>
  <si>
    <t>New Product 173</t>
  </si>
  <si>
    <t>Prediction of profits for Potential New Product 173</t>
  </si>
  <si>
    <t>sales volume of the product with the smallest Euclidean difference from product 173</t>
  </si>
  <si>
    <t>Similarity Analysis for Product 175</t>
  </si>
  <si>
    <t>New Product 175</t>
  </si>
  <si>
    <t>Prediction of profits for Potential New Product 175</t>
  </si>
  <si>
    <t>sales volume of the product with the smallest Euclidean difference from product 175</t>
  </si>
  <si>
    <t>Similarity Analysis for Product 176</t>
  </si>
  <si>
    <t>New Product 176</t>
  </si>
  <si>
    <t>Prediction of profits for Potential New Product 176</t>
  </si>
  <si>
    <t>sales volume of the product with the smallest Euclidean difference from product 176</t>
  </si>
  <si>
    <t>Similarity Analysis for Product 178</t>
  </si>
  <si>
    <t>New Product 178</t>
  </si>
  <si>
    <t>Prediction of profits for Potential New Product 178</t>
  </si>
  <si>
    <t>sales volume of the product with the smallest Euclidean difference from product 178</t>
  </si>
  <si>
    <t>Similarity Analysis for Product 180</t>
  </si>
  <si>
    <t>New Product 180</t>
  </si>
  <si>
    <t>Prediction of profits for Potential New Product 180</t>
  </si>
  <si>
    <t>sales volume of the product with the smallest Euclidean difference from product 180</t>
  </si>
  <si>
    <t>Similarity Analysis for Product 181</t>
  </si>
  <si>
    <t>New Product 181</t>
  </si>
  <si>
    <t>Prediction of profits for Potential New Product 181</t>
  </si>
  <si>
    <t>sales volume of the product with the smallest Euclidean difference from product 181</t>
  </si>
  <si>
    <t>sales volume of the product with the smallest Euclidean difference from product 183</t>
  </si>
  <si>
    <t>New Product 183</t>
  </si>
  <si>
    <t>Prediction of profits for Potential New Product 183</t>
  </si>
  <si>
    <t>Similarity Analysis for Product 183</t>
  </si>
  <si>
    <t>Similarity Analysis for Product 186</t>
  </si>
  <si>
    <t>New Product 186</t>
  </si>
  <si>
    <t>Prediction of profits for Potential New Product 186</t>
  </si>
  <si>
    <t>sales volume of the product with the smallest Euclidean difference from product 186</t>
  </si>
  <si>
    <t>Similarity Analysis for Product 187</t>
  </si>
  <si>
    <t>New Product 187</t>
  </si>
  <si>
    <t>Prediction of profits for Potential New Product 187</t>
  </si>
  <si>
    <t>sales volume of the product with the smallest Euclidean difference from product 187</t>
  </si>
  <si>
    <t>Similarity Analysis for Product 193</t>
  </si>
  <si>
    <t>New Product 193</t>
  </si>
  <si>
    <t>sales volume of the product with the smallest Euclidean difference from product 193</t>
  </si>
  <si>
    <t>Prediction of profits for Potential New Product 193</t>
  </si>
  <si>
    <t>Similarity Analysis for Product 194</t>
  </si>
  <si>
    <t>New Product 194</t>
  </si>
  <si>
    <t>Prediction of profits for Potential New Product 194</t>
  </si>
  <si>
    <t>sales volume of the product with the smallest Euclidean difference from product 194</t>
  </si>
  <si>
    <t>Similarity Analysis for Product 195</t>
  </si>
  <si>
    <t>New Product 195</t>
  </si>
  <si>
    <t>Prediction of profits for Potential New Product 195</t>
  </si>
  <si>
    <t>sales volume of the product with the smallest Euclidean difference from product 195</t>
  </si>
  <si>
    <t>Similarity Analysis for Product 196</t>
  </si>
  <si>
    <t>New Product 196</t>
  </si>
  <si>
    <t>Prediction of profits for Potential New Product 196</t>
  </si>
  <si>
    <t>sales volume of the product with the smallest Euclidean difference from product 196</t>
  </si>
  <si>
    <t>sales volume of the product with the smallest Euclidean difference from product 201</t>
  </si>
  <si>
    <t>Prediction of profits for Potential New Product 201</t>
  </si>
  <si>
    <t>New Product 201</t>
  </si>
  <si>
    <t>Similarity Analysis for Product 201</t>
  </si>
  <si>
    <t>sales volume of the product with the smallest Euclidean difference from product 199</t>
  </si>
  <si>
    <t>New Product 199</t>
  </si>
  <si>
    <t>Prediction of profits for Potential New Product 199</t>
  </si>
  <si>
    <t>Similarity Analysis for Product 199</t>
  </si>
  <si>
    <t>Predicted Total Profit</t>
  </si>
  <si>
    <t>Would Consumer Recommend Product</t>
  </si>
  <si>
    <t>Warranty Length (Year)</t>
  </si>
  <si>
    <t>Product Num</t>
  </si>
  <si>
    <t>Similarity Analysis Results</t>
  </si>
  <si>
    <t>Validation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</si>
</sst>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2" formatCode="_(&quot;$&quot;* #,##0_);_(&quot;$&quot;* \(#,##0\);_(&quot;$&quot;* &quot;-&quot;_);_(@_)"/>
    <numFmt numFmtId="164" formatCode="&quot;$&quot;#,##0.00"/>
    <numFmt numFmtId="165" formatCode="&quot;$&quot;#,##0"/>
  </numFmts>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9"/>
      <color indexed="81"/>
      <name val="Tahoma"/>
      <family val="2"/>
    </font>
    <font>
      <b/>
      <sz val="9"/>
      <color indexed="81"/>
      <name val="Tahoma"/>
      <family val="2"/>
    </font>
    <font>
      <b/>
      <sz val="11"/>
      <color rgb="FFFF0000"/>
      <name val="Calibri"/>
      <family val="2"/>
      <scheme val="minor"/>
    </font>
    <font>
      <b/>
      <sz val="12"/>
      <color theme="1"/>
      <name val="Calibri"/>
      <family val="2"/>
      <scheme val="minor"/>
    </font>
    <font>
      <b/>
      <i/>
      <sz val="11"/>
      <color theme="1"/>
      <name val="Calibri"/>
      <family val="2"/>
      <scheme val="minor"/>
    </font>
    <font>
      <b/>
      <sz val="12"/>
      <color theme="3"/>
      <name val="Calibri"/>
      <family val="2"/>
      <scheme val="minor"/>
    </font>
    <font>
      <b/>
      <sz val="14"/>
      <color theme="3"/>
      <name val="Calibri"/>
      <family val="2"/>
      <scheme val="minor"/>
    </font>
    <font>
      <b/>
      <sz val="11"/>
      <color theme="0" tint="-0.249977111117893"/>
      <name val="Calibri"/>
      <family val="2"/>
      <scheme val="minor"/>
    </font>
    <font>
      <sz val="11"/>
      <color theme="0" tint="-0.249977111117893"/>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7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48">
    <xf numFmtId="0" fontId="0" fillId="0" borderId="0" xfId="0"/>
    <xf numFmtId="3" fontId="0" fillId="0" borderId="0" xfId="0" applyNumberFormat="1"/>
    <xf numFmtId="0" fontId="16" fillId="0" borderId="0" xfId="0" applyFont="1"/>
    <xf numFmtId="2" fontId="0" fillId="0" borderId="0" xfId="0" applyNumberFormat="1"/>
    <xf numFmtId="164" fontId="0" fillId="0" borderId="0" xfId="0" applyNumberFormat="1"/>
    <xf numFmtId="0" fontId="0" fillId="33" borderId="0" xfId="0" applyFill="1"/>
    <xf numFmtId="0" fontId="16" fillId="34" borderId="0" xfId="0" applyFont="1" applyFill="1"/>
    <xf numFmtId="0" fontId="0" fillId="34" borderId="0" xfId="0" applyFill="1"/>
    <xf numFmtId="0" fontId="0" fillId="0" borderId="0" xfId="0" applyFont="1"/>
    <xf numFmtId="49" fontId="23" fillId="0" borderId="0" xfId="0" applyNumberFormat="1" applyFont="1"/>
    <xf numFmtId="0" fontId="0" fillId="35" borderId="0" xfId="0" applyFill="1"/>
    <xf numFmtId="165" fontId="0" fillId="0" borderId="0" xfId="0" applyNumberFormat="1"/>
    <xf numFmtId="0" fontId="16" fillId="35" borderId="0" xfId="0" applyFont="1" applyFill="1"/>
    <xf numFmtId="0" fontId="0" fillId="36" borderId="0" xfId="0" applyFill="1"/>
    <xf numFmtId="0" fontId="0" fillId="37" borderId="0" xfId="0" applyFill="1"/>
    <xf numFmtId="0" fontId="0" fillId="38" borderId="0" xfId="0" applyFill="1"/>
    <xf numFmtId="165" fontId="0" fillId="38" borderId="0" xfId="0" applyNumberFormat="1" applyFill="1"/>
    <xf numFmtId="2" fontId="0" fillId="0" borderId="0" xfId="0" applyNumberFormat="1" applyFill="1"/>
    <xf numFmtId="2" fontId="0" fillId="39" borderId="0" xfId="0" applyNumberFormat="1" applyFill="1"/>
    <xf numFmtId="49" fontId="23" fillId="0" borderId="0" xfId="0" applyNumberFormat="1" applyFont="1" applyAlignment="1">
      <alignment vertical="top"/>
    </xf>
    <xf numFmtId="0" fontId="0" fillId="0" borderId="0" xfId="0" applyAlignment="1">
      <alignment vertical="top"/>
    </xf>
    <xf numFmtId="0" fontId="0" fillId="35" borderId="0" xfId="0" applyFill="1" applyAlignment="1">
      <alignment vertical="top"/>
    </xf>
    <xf numFmtId="0" fontId="16" fillId="0" borderId="0" xfId="0" applyFont="1" applyAlignment="1">
      <alignment vertical="top"/>
    </xf>
    <xf numFmtId="0" fontId="16" fillId="0" borderId="0" xfId="0" applyFont="1" applyAlignment="1">
      <alignment vertical="top" wrapText="1"/>
    </xf>
    <xf numFmtId="0" fontId="0" fillId="36" borderId="0" xfId="0" applyFill="1" applyAlignment="1">
      <alignment vertical="top"/>
    </xf>
    <xf numFmtId="0" fontId="0" fillId="36" borderId="0" xfId="0" applyFill="1" applyAlignment="1">
      <alignment vertical="top" wrapText="1"/>
    </xf>
    <xf numFmtId="0" fontId="0" fillId="37" borderId="0" xfId="0" applyFill="1" applyAlignment="1">
      <alignment vertical="top"/>
    </xf>
    <xf numFmtId="0" fontId="16" fillId="34" borderId="0" xfId="0" applyFont="1" applyFill="1" applyAlignment="1">
      <alignment vertical="top"/>
    </xf>
    <xf numFmtId="0" fontId="0" fillId="34" borderId="0" xfId="0" applyFill="1" applyAlignment="1">
      <alignment vertical="top"/>
    </xf>
    <xf numFmtId="0" fontId="0" fillId="33" borderId="0" xfId="0" applyFill="1" applyAlignment="1">
      <alignment vertical="top"/>
    </xf>
    <xf numFmtId="0" fontId="0" fillId="0" borderId="0" xfId="0" applyAlignment="1">
      <alignment vertical="top" wrapText="1"/>
    </xf>
    <xf numFmtId="2" fontId="0" fillId="0" borderId="0" xfId="0" applyNumberFormat="1" applyAlignment="1">
      <alignment vertical="top"/>
    </xf>
    <xf numFmtId="2" fontId="0" fillId="0" borderId="0" xfId="0" applyNumberFormat="1" applyFill="1" applyAlignment="1">
      <alignment vertical="top"/>
    </xf>
    <xf numFmtId="0" fontId="16" fillId="35" borderId="0" xfId="0" applyFont="1" applyFill="1" applyAlignment="1">
      <alignment vertical="top"/>
    </xf>
    <xf numFmtId="0" fontId="0" fillId="38" borderId="0" xfId="0" applyFill="1" applyAlignment="1">
      <alignment vertical="top"/>
    </xf>
    <xf numFmtId="165" fontId="0" fillId="38" borderId="0" xfId="0" applyNumberFormat="1" applyFill="1" applyAlignment="1">
      <alignment vertical="top"/>
    </xf>
    <xf numFmtId="165" fontId="0" fillId="0" borderId="0" xfId="0" applyNumberFormat="1" applyAlignment="1">
      <alignment vertical="top"/>
    </xf>
    <xf numFmtId="0" fontId="0" fillId="0" borderId="0" xfId="0" applyFill="1"/>
    <xf numFmtId="0" fontId="25" fillId="0" borderId="0" xfId="0" applyFont="1" applyAlignment="1">
      <alignment vertical="top"/>
    </xf>
    <xf numFmtId="164" fontId="0" fillId="0" borderId="0" xfId="0" applyNumberFormat="1" applyAlignment="1">
      <alignment vertical="top"/>
    </xf>
    <xf numFmtId="42" fontId="0" fillId="0" borderId="0" xfId="0" applyNumberFormat="1" applyAlignment="1">
      <alignment vertical="top"/>
    </xf>
    <xf numFmtId="164" fontId="16" fillId="0" borderId="0" xfId="0" applyNumberFormat="1" applyFont="1" applyAlignment="1">
      <alignment vertical="top" wrapText="1"/>
    </xf>
    <xf numFmtId="0" fontId="26" fillId="0" borderId="0" xfId="0" applyFont="1"/>
    <xf numFmtId="0" fontId="16" fillId="36" borderId="0" xfId="0" applyFont="1" applyFill="1" applyAlignment="1">
      <alignment vertical="top" wrapText="1"/>
    </xf>
    <xf numFmtId="1" fontId="0" fillId="0" borderId="0" xfId="0" applyNumberFormat="1" applyAlignment="1">
      <alignment vertical="top"/>
    </xf>
    <xf numFmtId="1" fontId="27" fillId="0" borderId="0" xfId="0" applyNumberFormat="1" applyFont="1" applyAlignment="1">
      <alignment vertical="top" wrapText="1"/>
    </xf>
    <xf numFmtId="1" fontId="28" fillId="0" borderId="0" xfId="0" applyNumberFormat="1" applyFont="1" applyAlignment="1">
      <alignment vertical="top"/>
    </xf>
    <xf numFmtId="0" fontId="26" fillId="0" borderId="0" xfId="0" applyFont="1" applyAlignment="1">
      <alignment vertical="top"/>
    </xf>
  </cellXfs>
  <cellStyles count="7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A3" sqref="A3"/>
    </sheetView>
  </sheetViews>
  <sheetFormatPr defaultRowHeight="15" x14ac:dyDescent="0.25"/>
  <cols>
    <col min="1" max="1" width="15.28515625" customWidth="1"/>
    <col min="4" max="4" width="10.85546875" customWidth="1"/>
  </cols>
  <sheetData>
    <row r="1" spans="1:4" ht="15.75" x14ac:dyDescent="0.25">
      <c r="A1" s="38" t="s">
        <v>100</v>
      </c>
      <c r="B1" s="20"/>
      <c r="C1" s="20"/>
      <c r="D1" s="40"/>
    </row>
    <row r="2" spans="1:4" ht="45" x14ac:dyDescent="0.25">
      <c r="A2" s="23" t="s">
        <v>0</v>
      </c>
      <c r="B2" s="23" t="s">
        <v>1</v>
      </c>
      <c r="C2" s="23" t="s">
        <v>2</v>
      </c>
      <c r="D2" s="23" t="s">
        <v>175</v>
      </c>
    </row>
    <row r="3" spans="1:4" x14ac:dyDescent="0.25">
      <c r="A3" s="20" t="s">
        <v>29</v>
      </c>
      <c r="B3" s="20">
        <v>176</v>
      </c>
      <c r="C3" s="20" t="s">
        <v>67</v>
      </c>
      <c r="D3" s="40">
        <v>63978.64</v>
      </c>
    </row>
    <row r="4" spans="1:4" x14ac:dyDescent="0.25">
      <c r="A4" s="20" t="s">
        <v>29</v>
      </c>
      <c r="B4" s="20">
        <v>175</v>
      </c>
      <c r="C4" s="20" t="s">
        <v>57</v>
      </c>
      <c r="D4" s="40">
        <v>41725.199999999997</v>
      </c>
    </row>
    <row r="5" spans="1:4" x14ac:dyDescent="0.25">
      <c r="A5" s="20" t="s">
        <v>64</v>
      </c>
      <c r="B5" s="20">
        <v>199</v>
      </c>
      <c r="C5" s="20" t="s">
        <v>22</v>
      </c>
      <c r="D5" s="40">
        <v>37888.484400000001</v>
      </c>
    </row>
    <row r="6" spans="1:4" x14ac:dyDescent="0.25">
      <c r="A6" s="20" t="s">
        <v>58</v>
      </c>
      <c r="B6" s="20">
        <v>186</v>
      </c>
      <c r="C6" s="20" t="s">
        <v>61</v>
      </c>
      <c r="D6" s="40">
        <v>37236.800000000003</v>
      </c>
    </row>
    <row r="7" spans="1:4" x14ac:dyDescent="0.25">
      <c r="A7" s="20" t="s">
        <v>29</v>
      </c>
      <c r="B7" s="20">
        <v>173</v>
      </c>
      <c r="C7" s="20" t="s">
        <v>61</v>
      </c>
      <c r="D7" s="40">
        <v>27816.800000000003</v>
      </c>
    </row>
    <row r="8" spans="1:4" x14ac:dyDescent="0.25">
      <c r="A8" s="20" t="s">
        <v>21</v>
      </c>
      <c r="B8" s="20">
        <v>171</v>
      </c>
      <c r="C8" s="20" t="s">
        <v>26</v>
      </c>
      <c r="D8" s="40">
        <v>14679</v>
      </c>
    </row>
    <row r="9" spans="1:4" x14ac:dyDescent="0.25">
      <c r="A9" s="20" t="s">
        <v>60</v>
      </c>
      <c r="B9" s="20">
        <v>196</v>
      </c>
      <c r="C9" s="20" t="s">
        <v>47</v>
      </c>
      <c r="D9" s="40">
        <v>8184</v>
      </c>
    </row>
    <row r="10" spans="1:4" x14ac:dyDescent="0.25">
      <c r="A10" s="20" t="s">
        <v>60</v>
      </c>
      <c r="B10" s="20">
        <v>193</v>
      </c>
      <c r="C10" s="20" t="s">
        <v>47</v>
      </c>
      <c r="D10" s="40">
        <v>5428.72</v>
      </c>
    </row>
    <row r="11" spans="1:4" x14ac:dyDescent="0.25">
      <c r="A11" s="20" t="s">
        <v>56</v>
      </c>
      <c r="B11" s="20">
        <v>183</v>
      </c>
      <c r="C11" s="20" t="s">
        <v>52</v>
      </c>
      <c r="D11" s="40">
        <v>2613.6</v>
      </c>
    </row>
    <row r="12" spans="1:4" x14ac:dyDescent="0.25">
      <c r="A12" s="20" t="s">
        <v>56</v>
      </c>
      <c r="B12" s="20">
        <v>180</v>
      </c>
      <c r="C12" s="20" t="s">
        <v>30</v>
      </c>
      <c r="D12" s="40">
        <v>2605.6799999999998</v>
      </c>
    </row>
    <row r="13" spans="1:4" x14ac:dyDescent="0.25">
      <c r="A13" s="20" t="s">
        <v>21</v>
      </c>
      <c r="B13" s="20">
        <v>172</v>
      </c>
      <c r="C13" s="20" t="s">
        <v>26</v>
      </c>
      <c r="D13" s="40">
        <v>2064</v>
      </c>
    </row>
    <row r="14" spans="1:4" x14ac:dyDescent="0.25">
      <c r="A14" s="20" t="s">
        <v>60</v>
      </c>
      <c r="B14" s="20">
        <v>195</v>
      </c>
      <c r="C14" s="20" t="s">
        <v>62</v>
      </c>
      <c r="D14" s="40">
        <v>1609.2</v>
      </c>
    </row>
    <row r="15" spans="1:4" x14ac:dyDescent="0.25">
      <c r="A15" s="20" t="s">
        <v>37</v>
      </c>
      <c r="B15" s="20">
        <v>201</v>
      </c>
      <c r="C15" s="20" t="s">
        <v>31</v>
      </c>
      <c r="D15" s="40">
        <v>588</v>
      </c>
    </row>
    <row r="16" spans="1:4" x14ac:dyDescent="0.25">
      <c r="A16" s="20" t="s">
        <v>58</v>
      </c>
      <c r="B16" s="20">
        <v>187</v>
      </c>
      <c r="C16" s="20" t="s">
        <v>68</v>
      </c>
      <c r="D16" s="40">
        <v>477.6</v>
      </c>
    </row>
    <row r="17" spans="1:4" x14ac:dyDescent="0.25">
      <c r="A17" s="20" t="s">
        <v>60</v>
      </c>
      <c r="B17" s="20">
        <v>194</v>
      </c>
      <c r="C17" s="20" t="s">
        <v>52</v>
      </c>
      <c r="D17" s="40">
        <v>423.35999999999996</v>
      </c>
    </row>
    <row r="18" spans="1:4" x14ac:dyDescent="0.25">
      <c r="A18" s="20" t="s">
        <v>56</v>
      </c>
      <c r="B18" s="20">
        <v>181</v>
      </c>
      <c r="C18" s="20" t="s">
        <v>31</v>
      </c>
      <c r="D18" s="40">
        <v>193.16</v>
      </c>
    </row>
    <row r="19" spans="1:4" x14ac:dyDescent="0.25">
      <c r="A19" s="20" t="s">
        <v>56</v>
      </c>
      <c r="B19" s="20">
        <v>178</v>
      </c>
      <c r="C19" s="20" t="s">
        <v>28</v>
      </c>
      <c r="D19" s="40">
        <v>127.99680000000001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workbookViewId="0">
      <selection activeCell="A2" sqref="A2"/>
    </sheetView>
  </sheetViews>
  <sheetFormatPr defaultColWidth="8.85546875" defaultRowHeight="15" x14ac:dyDescent="0.25"/>
  <cols>
    <col min="1" max="1" width="27.7109375" customWidth="1"/>
    <col min="2" max="2" width="12.5703125" customWidth="1"/>
    <col min="3" max="3" width="11.85546875" customWidth="1"/>
    <col min="4" max="4" width="12.42578125" customWidth="1"/>
    <col min="5" max="5" width="8" customWidth="1"/>
    <col min="6" max="6" width="21.7109375" customWidth="1"/>
    <col min="7" max="7" width="18.7109375" customWidth="1"/>
    <col min="8" max="12" width="13.85546875" customWidth="1"/>
    <col min="13" max="13" width="22.42578125" customWidth="1"/>
    <col min="14" max="14" width="23.28515625" customWidth="1"/>
    <col min="15" max="15" width="35.28515625" customWidth="1"/>
    <col min="16" max="16" width="16.140625" customWidth="1"/>
    <col min="17" max="17" width="20.28515625" customWidth="1"/>
    <col min="18" max="19" width="13.85546875" customWidth="1"/>
    <col min="20" max="20" width="14.28515625" customWidth="1"/>
    <col min="21" max="21" width="9.5703125" customWidth="1"/>
  </cols>
  <sheetData>
    <row r="1" spans="1:21" ht="15.75" x14ac:dyDescent="0.25">
      <c r="A1" s="9" t="s">
        <v>127</v>
      </c>
      <c r="B1" s="9"/>
      <c r="C1" s="9"/>
      <c r="D1" s="9"/>
    </row>
    <row r="2" spans="1:21" ht="15.75" x14ac:dyDescent="0.25">
      <c r="A2" s="9"/>
      <c r="B2" s="9"/>
      <c r="C2" s="9"/>
      <c r="D2" s="9"/>
    </row>
    <row r="3" spans="1:21" s="10" customFormat="1" x14ac:dyDescent="0.25">
      <c r="A3" s="10" t="s">
        <v>87</v>
      </c>
    </row>
    <row r="4" spans="1:21" x14ac:dyDescent="0.25">
      <c r="A4" s="2" t="s">
        <v>85</v>
      </c>
    </row>
    <row r="5" spans="1:21" s="2" customFormat="1" x14ac:dyDescent="0.25">
      <c r="A5" s="2" t="s">
        <v>84</v>
      </c>
      <c r="B5" s="2" t="s">
        <v>1</v>
      </c>
      <c r="C5" s="2" t="s">
        <v>2</v>
      </c>
      <c r="D5" s="2" t="s">
        <v>3</v>
      </c>
      <c r="E5" s="2" t="s">
        <v>4</v>
      </c>
      <c r="F5" s="2" t="s">
        <v>5</v>
      </c>
      <c r="G5" s="2" t="s">
        <v>6</v>
      </c>
      <c r="H5" s="2" t="s">
        <v>7</v>
      </c>
      <c r="I5" s="2" t="s">
        <v>8</v>
      </c>
      <c r="J5" s="2" t="s">
        <v>9</v>
      </c>
      <c r="K5" s="2" t="s">
        <v>10</v>
      </c>
      <c r="L5" s="2" t="s">
        <v>11</v>
      </c>
      <c r="M5" s="2" t="s">
        <v>12</v>
      </c>
      <c r="N5" s="2" t="s">
        <v>13</v>
      </c>
      <c r="O5" s="2" t="s">
        <v>14</v>
      </c>
      <c r="P5" s="2" t="s">
        <v>15</v>
      </c>
      <c r="Q5" s="2" t="s">
        <v>16</v>
      </c>
      <c r="R5" s="2" t="s">
        <v>17</v>
      </c>
      <c r="S5" s="2" t="s">
        <v>18</v>
      </c>
      <c r="T5" s="2" t="s">
        <v>19</v>
      </c>
      <c r="U5" s="2" t="s">
        <v>20</v>
      </c>
    </row>
    <row r="6" spans="1:21" x14ac:dyDescent="0.25">
      <c r="A6" s="13" t="s">
        <v>56</v>
      </c>
      <c r="B6" s="13">
        <v>178</v>
      </c>
      <c r="C6" s="13" t="s">
        <v>28</v>
      </c>
      <c r="D6" s="13" t="s">
        <v>23</v>
      </c>
      <c r="E6" s="13">
        <v>399.99</v>
      </c>
      <c r="F6" s="13">
        <v>1</v>
      </c>
      <c r="G6" s="13" t="s">
        <v>24</v>
      </c>
      <c r="H6" s="13">
        <v>19</v>
      </c>
      <c r="I6" s="13">
        <v>8</v>
      </c>
      <c r="J6" s="13">
        <v>4</v>
      </c>
      <c r="K6" s="13">
        <v>1</v>
      </c>
      <c r="L6" s="13">
        <v>10</v>
      </c>
      <c r="M6" s="13">
        <v>2</v>
      </c>
      <c r="N6" s="13">
        <v>4</v>
      </c>
      <c r="O6" s="13">
        <v>0.6</v>
      </c>
      <c r="P6" s="13">
        <v>4140</v>
      </c>
      <c r="Q6" s="13">
        <v>5.8</v>
      </c>
      <c r="R6" s="13">
        <v>8.43</v>
      </c>
      <c r="S6" s="13">
        <v>11.42</v>
      </c>
      <c r="T6" s="13">
        <v>1.2</v>
      </c>
      <c r="U6" s="13" t="s">
        <v>25</v>
      </c>
    </row>
    <row r="8" spans="1:21" x14ac:dyDescent="0.25">
      <c r="A8" s="2" t="s">
        <v>97</v>
      </c>
    </row>
    <row r="9" spans="1:21" s="2" customFormat="1" x14ac:dyDescent="0.25">
      <c r="A9" s="2" t="s">
        <v>84</v>
      </c>
      <c r="B9" s="2" t="s">
        <v>1</v>
      </c>
      <c r="C9" s="2" t="s">
        <v>2</v>
      </c>
      <c r="D9" s="2" t="s">
        <v>3</v>
      </c>
      <c r="E9" s="2" t="s">
        <v>4</v>
      </c>
      <c r="F9" s="2" t="s">
        <v>5</v>
      </c>
      <c r="G9" s="2" t="s">
        <v>6</v>
      </c>
      <c r="H9" s="2" t="s">
        <v>7</v>
      </c>
      <c r="I9" s="2" t="s">
        <v>8</v>
      </c>
      <c r="J9" s="2" t="s">
        <v>9</v>
      </c>
      <c r="K9" s="2" t="s">
        <v>10</v>
      </c>
      <c r="L9" s="2" t="s">
        <v>11</v>
      </c>
      <c r="M9" s="2" t="s">
        <v>12</v>
      </c>
      <c r="N9" s="2" t="s">
        <v>13</v>
      </c>
      <c r="O9" s="2" t="s">
        <v>14</v>
      </c>
      <c r="P9" s="2" t="s">
        <v>15</v>
      </c>
      <c r="Q9" s="2" t="s">
        <v>16</v>
      </c>
      <c r="R9" s="2" t="s">
        <v>17</v>
      </c>
      <c r="S9" s="2" t="s">
        <v>18</v>
      </c>
      <c r="T9" s="2" t="s">
        <v>19</v>
      </c>
      <c r="U9" s="2" t="s">
        <v>20</v>
      </c>
    </row>
    <row r="10" spans="1:21" x14ac:dyDescent="0.25">
      <c r="A10" s="14" t="s">
        <v>56</v>
      </c>
      <c r="B10" s="14">
        <v>177</v>
      </c>
      <c r="C10" s="14" t="s">
        <v>52</v>
      </c>
      <c r="D10" s="14" t="s">
        <v>23</v>
      </c>
      <c r="E10" s="14">
        <v>379.99</v>
      </c>
      <c r="F10" s="14">
        <v>1</v>
      </c>
      <c r="G10" s="14" t="s">
        <v>39</v>
      </c>
      <c r="H10" s="14">
        <v>1</v>
      </c>
      <c r="I10" s="14">
        <v>0</v>
      </c>
      <c r="J10" s="14">
        <v>1</v>
      </c>
      <c r="K10" s="14">
        <v>1</v>
      </c>
      <c r="L10" s="14">
        <v>0</v>
      </c>
      <c r="M10" s="14">
        <v>0</v>
      </c>
      <c r="N10" s="14">
        <v>1</v>
      </c>
      <c r="O10" s="14">
        <v>0.3</v>
      </c>
      <c r="P10" s="14">
        <v>6295</v>
      </c>
      <c r="Q10" s="14">
        <v>3</v>
      </c>
      <c r="R10" s="14">
        <v>7.44</v>
      </c>
      <c r="S10" s="14">
        <v>10.43</v>
      </c>
      <c r="T10" s="14">
        <v>1.02</v>
      </c>
      <c r="U10" s="14" t="s">
        <v>25</v>
      </c>
    </row>
    <row r="11" spans="1:21" x14ac:dyDescent="0.25">
      <c r="A11" s="14" t="s">
        <v>56</v>
      </c>
      <c r="B11" s="14">
        <v>182</v>
      </c>
      <c r="C11" s="14" t="s">
        <v>57</v>
      </c>
      <c r="D11" s="14" t="s">
        <v>23</v>
      </c>
      <c r="E11" s="14">
        <v>349.99</v>
      </c>
      <c r="F11" s="14">
        <v>1</v>
      </c>
      <c r="G11" s="14" t="s">
        <v>39</v>
      </c>
      <c r="H11" s="14">
        <v>22</v>
      </c>
      <c r="I11" s="14">
        <v>10</v>
      </c>
      <c r="J11" s="14">
        <v>6</v>
      </c>
      <c r="K11" s="14">
        <v>2</v>
      </c>
      <c r="L11" s="14">
        <v>10</v>
      </c>
      <c r="M11" s="14">
        <v>3</v>
      </c>
      <c r="N11" s="14">
        <v>3</v>
      </c>
      <c r="O11" s="14">
        <v>0.3</v>
      </c>
      <c r="P11" s="14">
        <v>2723</v>
      </c>
      <c r="Q11" s="14">
        <v>5</v>
      </c>
      <c r="R11" s="14">
        <v>7.57</v>
      </c>
      <c r="S11" s="14">
        <v>10.47</v>
      </c>
      <c r="T11" s="14">
        <v>1.43</v>
      </c>
      <c r="U11" s="14" t="s">
        <v>25</v>
      </c>
    </row>
    <row r="12" spans="1:21" x14ac:dyDescent="0.25">
      <c r="A12" s="14"/>
      <c r="B12" s="14"/>
      <c r="C12" s="14"/>
      <c r="D12" s="14"/>
      <c r="E12" s="14"/>
      <c r="F12" s="14"/>
      <c r="G12" s="14"/>
      <c r="H12" s="14"/>
      <c r="I12" s="14"/>
      <c r="J12" s="14"/>
      <c r="K12" s="14"/>
      <c r="L12" s="14"/>
      <c r="M12" s="14"/>
      <c r="N12" s="14"/>
      <c r="O12" s="14"/>
      <c r="P12" s="14"/>
      <c r="Q12" s="14"/>
      <c r="R12" s="14"/>
      <c r="S12" s="14"/>
      <c r="T12" s="14"/>
      <c r="U12" s="14"/>
    </row>
    <row r="13" spans="1:21" x14ac:dyDescent="0.25">
      <c r="A13" s="14"/>
      <c r="B13" s="14"/>
      <c r="C13" s="14"/>
      <c r="D13" s="14"/>
      <c r="E13" s="14"/>
      <c r="F13" s="14"/>
      <c r="G13" s="14"/>
      <c r="H13" s="14"/>
      <c r="I13" s="14"/>
      <c r="J13" s="14"/>
      <c r="K13" s="14"/>
      <c r="L13" s="14"/>
      <c r="M13" s="14"/>
      <c r="N13" s="14"/>
      <c r="O13" s="14"/>
      <c r="P13" s="14"/>
      <c r="Q13" s="14"/>
      <c r="R13" s="14"/>
      <c r="S13" s="14"/>
      <c r="T13" s="14"/>
      <c r="U13" s="14"/>
    </row>
    <row r="15" spans="1:21" s="5" customFormat="1" x14ac:dyDescent="0.25">
      <c r="A15" s="6" t="s">
        <v>99</v>
      </c>
      <c r="B15" s="7"/>
      <c r="C15" s="7"/>
      <c r="D15" s="7"/>
      <c r="E15" s="7"/>
      <c r="F15" s="7"/>
      <c r="G15" s="7"/>
      <c r="H15" s="7"/>
      <c r="I15" s="7"/>
      <c r="J15" s="7"/>
      <c r="K15" s="7"/>
      <c r="L15" s="7"/>
      <c r="M15" s="7"/>
      <c r="N15" s="7"/>
      <c r="O15" s="7"/>
      <c r="P15" s="7"/>
      <c r="Q15" s="7"/>
      <c r="R15" s="7"/>
      <c r="S15" s="7"/>
      <c r="T15" s="7"/>
      <c r="U15" s="7"/>
    </row>
    <row r="16" spans="1:21" s="5" customFormat="1" x14ac:dyDescent="0.25"/>
    <row r="17" spans="1:21" x14ac:dyDescent="0.25">
      <c r="A17" s="2" t="s">
        <v>86</v>
      </c>
    </row>
    <row r="18" spans="1:21" x14ac:dyDescent="0.25">
      <c r="A18" t="s">
        <v>84</v>
      </c>
      <c r="B18" t="s">
        <v>1</v>
      </c>
      <c r="C18" t="s">
        <v>2</v>
      </c>
      <c r="D18" t="s">
        <v>3</v>
      </c>
      <c r="E18" t="s">
        <v>4</v>
      </c>
      <c r="F18" t="s">
        <v>5</v>
      </c>
      <c r="G18" t="s">
        <v>6</v>
      </c>
      <c r="H18" t="s">
        <v>7</v>
      </c>
      <c r="I18" t="s">
        <v>8</v>
      </c>
      <c r="J18" t="s">
        <v>9</v>
      </c>
      <c r="K18" t="s">
        <v>10</v>
      </c>
      <c r="L18" t="s">
        <v>11</v>
      </c>
      <c r="M18" t="s">
        <v>12</v>
      </c>
      <c r="N18" t="s">
        <v>13</v>
      </c>
      <c r="O18" t="s">
        <v>14</v>
      </c>
      <c r="P18" t="s">
        <v>15</v>
      </c>
      <c r="Q18" t="s">
        <v>16</v>
      </c>
      <c r="R18" t="s">
        <v>17</v>
      </c>
      <c r="S18" t="s">
        <v>18</v>
      </c>
      <c r="T18" t="s">
        <v>19</v>
      </c>
      <c r="U18" t="s">
        <v>20</v>
      </c>
    </row>
    <row r="19" spans="1:21" x14ac:dyDescent="0.25">
      <c r="A19" s="13" t="s">
        <v>56</v>
      </c>
      <c r="B19" s="13">
        <v>178</v>
      </c>
      <c r="C19" s="13" t="s">
        <v>28</v>
      </c>
      <c r="D19" s="13" t="s">
        <v>23</v>
      </c>
      <c r="E19" s="13">
        <v>399.99</v>
      </c>
      <c r="F19" s="13">
        <v>1</v>
      </c>
      <c r="G19">
        <f>VLOOKUP(G6,'Warranty Scale'!A2:B6,2,FALSE)</f>
        <v>1</v>
      </c>
      <c r="H19" s="3">
        <f>H6/SUM($H$6:$L$6)</f>
        <v>0.45238095238095238</v>
      </c>
      <c r="I19" s="3">
        <f>I6/SUM($H$6:$L$6)</f>
        <v>0.19047619047619047</v>
      </c>
      <c r="J19" s="3">
        <f>J6/SUM($H$6:$L$6)</f>
        <v>9.5238095238095233E-2</v>
      </c>
      <c r="K19" s="3">
        <f>K6/SUM($H$6:$L$6)</f>
        <v>2.3809523809523808E-2</v>
      </c>
      <c r="L19" s="3">
        <f>L6/SUM($H$6:$L$6)</f>
        <v>0.23809523809523808</v>
      </c>
      <c r="M19" s="3">
        <f>M6/SUM($M$6:$N$6)</f>
        <v>0.33333333333333331</v>
      </c>
      <c r="N19" s="3">
        <f>N6/SUM($M$6:$N$6)</f>
        <v>0.66666666666666663</v>
      </c>
      <c r="O19" s="13">
        <v>0.6</v>
      </c>
      <c r="P19" s="13">
        <v>4140</v>
      </c>
      <c r="Q19" s="13">
        <v>5.8</v>
      </c>
      <c r="R19" s="13">
        <v>8.43</v>
      </c>
      <c r="S19" s="13">
        <v>11.42</v>
      </c>
      <c r="T19" s="13">
        <v>1.2</v>
      </c>
      <c r="U19" s="13" t="s">
        <v>25</v>
      </c>
    </row>
    <row r="21" spans="1:21" x14ac:dyDescent="0.25">
      <c r="A21" s="2" t="s">
        <v>71</v>
      </c>
    </row>
    <row r="22" spans="1:21" x14ac:dyDescent="0.25">
      <c r="A22" s="14" t="s">
        <v>56</v>
      </c>
      <c r="B22" s="14">
        <v>177</v>
      </c>
      <c r="C22" s="14" t="s">
        <v>52</v>
      </c>
      <c r="D22" s="14" t="s">
        <v>23</v>
      </c>
      <c r="E22" s="14">
        <v>379.99</v>
      </c>
      <c r="F22" s="14">
        <v>1</v>
      </c>
      <c r="G22">
        <f>VLOOKUP(G10,'Warranty Scale'!$A$2:$B$6,2,FALSE)</f>
        <v>3</v>
      </c>
      <c r="H22" s="3">
        <f>H10/SUM($H$10:$L$10)</f>
        <v>0.33333333333333331</v>
      </c>
      <c r="I22" s="3">
        <f>I10/SUM($H$10:$L$10)</f>
        <v>0</v>
      </c>
      <c r="J22" s="3">
        <f>J10/SUM($H$10:$L$10)</f>
        <v>0.33333333333333331</v>
      </c>
      <c r="K22" s="3">
        <f>K10/SUM($H$10:$L$10)</f>
        <v>0.33333333333333331</v>
      </c>
      <c r="L22" s="3">
        <f>L10/SUM($H$10:$L$10)</f>
        <v>0</v>
      </c>
      <c r="M22" s="3">
        <f>M10/SUM($M$10:$N$10)</f>
        <v>0</v>
      </c>
      <c r="N22" s="3">
        <f>N10/SUM($M$10:$N$10)</f>
        <v>1</v>
      </c>
      <c r="O22" s="14">
        <v>0.3</v>
      </c>
      <c r="P22" s="14">
        <v>6295</v>
      </c>
      <c r="Q22" s="14">
        <v>3</v>
      </c>
      <c r="R22" s="14">
        <v>7.44</v>
      </c>
      <c r="S22" s="14">
        <v>10.43</v>
      </c>
      <c r="T22" s="14">
        <v>1.02</v>
      </c>
      <c r="U22" s="14" t="s">
        <v>25</v>
      </c>
    </row>
    <row r="23" spans="1:21" x14ac:dyDescent="0.25">
      <c r="A23" s="14" t="s">
        <v>56</v>
      </c>
      <c r="B23" s="14">
        <v>182</v>
      </c>
      <c r="C23" s="14" t="s">
        <v>57</v>
      </c>
      <c r="D23" s="14" t="s">
        <v>23</v>
      </c>
      <c r="E23" s="14">
        <v>349.99</v>
      </c>
      <c r="F23" s="14">
        <v>1</v>
      </c>
      <c r="G23">
        <f>VLOOKUP(G11,'Warranty Scale'!$A$2:$B$6,2,FALSE)</f>
        <v>3</v>
      </c>
      <c r="H23" s="3">
        <f>H11/SUM($H$11:$L$11)</f>
        <v>0.44</v>
      </c>
      <c r="I23" s="17">
        <f t="shared" ref="I23:L23" si="0">I11/SUM($H$11:$L$11)</f>
        <v>0.2</v>
      </c>
      <c r="J23" s="17">
        <f t="shared" si="0"/>
        <v>0.12</v>
      </c>
      <c r="K23" s="17">
        <f t="shared" si="0"/>
        <v>0.04</v>
      </c>
      <c r="L23" s="17">
        <f t="shared" si="0"/>
        <v>0.2</v>
      </c>
      <c r="M23" s="3">
        <f>M11/SUM($M$11:$N$11)</f>
        <v>0.5</v>
      </c>
      <c r="N23" s="3">
        <f>N11/SUM($M$11:$N$11)</f>
        <v>0.5</v>
      </c>
      <c r="O23" s="14">
        <v>0.3</v>
      </c>
      <c r="P23" s="14">
        <v>2723</v>
      </c>
      <c r="Q23" s="14">
        <v>5</v>
      </c>
      <c r="R23" s="14">
        <v>7.57</v>
      </c>
      <c r="S23" s="14">
        <v>10.47</v>
      </c>
      <c r="T23" s="14">
        <v>1.43</v>
      </c>
      <c r="U23" s="14" t="s">
        <v>25</v>
      </c>
    </row>
    <row r="24" spans="1:21" x14ac:dyDescent="0.25">
      <c r="A24" s="14"/>
      <c r="B24" s="14"/>
      <c r="C24" s="14"/>
      <c r="D24" s="14"/>
      <c r="E24" s="14"/>
      <c r="F24" s="14"/>
      <c r="H24" s="3"/>
      <c r="I24" s="3"/>
      <c r="J24" s="3"/>
      <c r="K24" s="3"/>
      <c r="L24" s="3"/>
      <c r="M24" s="3"/>
      <c r="N24" s="3"/>
      <c r="O24" s="14"/>
      <c r="P24" s="14"/>
      <c r="Q24" s="14"/>
      <c r="R24" s="14"/>
      <c r="S24" s="14"/>
      <c r="T24" s="14"/>
      <c r="U24" s="14"/>
    </row>
    <row r="25" spans="1:21" x14ac:dyDescent="0.25">
      <c r="A25" s="14"/>
      <c r="B25" s="14"/>
      <c r="C25" s="14"/>
      <c r="D25" s="14"/>
      <c r="E25" s="14"/>
      <c r="F25" s="14"/>
      <c r="H25" s="3"/>
      <c r="I25" s="3"/>
      <c r="J25" s="3"/>
      <c r="K25" s="3"/>
      <c r="L25" s="3"/>
      <c r="M25" s="3"/>
      <c r="N25" s="3"/>
      <c r="O25" s="14"/>
      <c r="P25" s="14"/>
      <c r="Q25" s="14"/>
      <c r="R25" s="14"/>
      <c r="S25" s="14"/>
      <c r="T25" s="14"/>
      <c r="U25" s="14"/>
    </row>
    <row r="27" spans="1:21" s="7" customFormat="1" x14ac:dyDescent="0.25">
      <c r="A27" s="6" t="s">
        <v>89</v>
      </c>
    </row>
    <row r="28" spans="1:21" x14ac:dyDescent="0.25">
      <c r="A28" t="s">
        <v>84</v>
      </c>
      <c r="B28" t="s">
        <v>1</v>
      </c>
      <c r="C28" t="s">
        <v>2</v>
      </c>
      <c r="D28" t="s">
        <v>3</v>
      </c>
      <c r="E28" t="s">
        <v>4</v>
      </c>
      <c r="F28" t="s">
        <v>5</v>
      </c>
      <c r="G28" t="s">
        <v>6</v>
      </c>
      <c r="H28" t="s">
        <v>7</v>
      </c>
      <c r="I28" t="s">
        <v>8</v>
      </c>
      <c r="J28" t="s">
        <v>9</v>
      </c>
      <c r="K28" t="s">
        <v>10</v>
      </c>
      <c r="L28" t="s">
        <v>11</v>
      </c>
      <c r="M28" t="s">
        <v>12</v>
      </c>
      <c r="N28" t="s">
        <v>13</v>
      </c>
      <c r="O28" t="s">
        <v>14</v>
      </c>
      <c r="P28" t="s">
        <v>15</v>
      </c>
      <c r="Q28" t="s">
        <v>16</v>
      </c>
      <c r="R28" t="s">
        <v>17</v>
      </c>
      <c r="S28" t="s">
        <v>18</v>
      </c>
      <c r="T28" t="s">
        <v>19</v>
      </c>
      <c r="U28" t="s">
        <v>20</v>
      </c>
    </row>
    <row r="29" spans="1:21" x14ac:dyDescent="0.25">
      <c r="A29" s="2" t="s">
        <v>128</v>
      </c>
    </row>
    <row r="30" spans="1:21" x14ac:dyDescent="0.25">
      <c r="A30" s="14" t="s">
        <v>56</v>
      </c>
      <c r="B30" s="14">
        <v>177</v>
      </c>
      <c r="C30">
        <f>IF(C$19=C22,0,1)</f>
        <v>1</v>
      </c>
      <c r="D30">
        <f>IF(D$19=D22,0,1)</f>
        <v>0</v>
      </c>
      <c r="E30">
        <f>ABS(E$19-E22)</f>
        <v>20</v>
      </c>
      <c r="F30">
        <f>ABS(F$19-F22)</f>
        <v>0</v>
      </c>
      <c r="G30">
        <f>ABS($G$19-G22)</f>
        <v>2</v>
      </c>
      <c r="H30" s="3">
        <f t="shared" ref="H30:T31" si="1">ABS(H$19-H22)</f>
        <v>0.11904761904761907</v>
      </c>
      <c r="I30" s="3">
        <f t="shared" si="1"/>
        <v>0.19047619047619047</v>
      </c>
      <c r="J30" s="3">
        <f t="shared" si="1"/>
        <v>0.23809523809523808</v>
      </c>
      <c r="K30" s="3">
        <f t="shared" si="1"/>
        <v>0.30952380952380953</v>
      </c>
      <c r="L30" s="3">
        <f t="shared" si="1"/>
        <v>0.23809523809523808</v>
      </c>
      <c r="M30" s="3">
        <f t="shared" si="1"/>
        <v>0.33333333333333331</v>
      </c>
      <c r="N30" s="3">
        <f t="shared" si="1"/>
        <v>0.33333333333333337</v>
      </c>
      <c r="O30" s="3">
        <f t="shared" si="1"/>
        <v>0.3</v>
      </c>
      <c r="P30" s="3">
        <f t="shared" si="1"/>
        <v>2155</v>
      </c>
      <c r="Q30" s="3">
        <f t="shared" si="1"/>
        <v>2.8</v>
      </c>
      <c r="R30" s="3">
        <f t="shared" si="1"/>
        <v>0.98999999999999932</v>
      </c>
      <c r="S30" s="3">
        <f t="shared" si="1"/>
        <v>0.99000000000000021</v>
      </c>
      <c r="T30" s="3">
        <f t="shared" si="1"/>
        <v>0.17999999999999994</v>
      </c>
      <c r="U30">
        <f>IF(U$19 = U22,0,1)</f>
        <v>0</v>
      </c>
    </row>
    <row r="31" spans="1:21" x14ac:dyDescent="0.25">
      <c r="A31" s="14" t="s">
        <v>56</v>
      </c>
      <c r="B31" s="14">
        <v>182</v>
      </c>
      <c r="C31">
        <f t="shared" ref="C31:D31" si="2">IF(C$19=C23,0,1)</f>
        <v>1</v>
      </c>
      <c r="D31">
        <f t="shared" si="2"/>
        <v>0</v>
      </c>
      <c r="E31">
        <f t="shared" ref="E31:F31" si="3">ABS(E$19-E23)</f>
        <v>50</v>
      </c>
      <c r="F31">
        <f t="shared" si="3"/>
        <v>0</v>
      </c>
      <c r="G31">
        <f t="shared" ref="G31" si="4">ABS($G$19-G23)</f>
        <v>2</v>
      </c>
      <c r="H31" s="3">
        <f t="shared" si="1"/>
        <v>1.2380952380952381E-2</v>
      </c>
      <c r="I31" s="3">
        <f t="shared" si="1"/>
        <v>9.5238095238095455E-3</v>
      </c>
      <c r="J31" s="3">
        <f t="shared" si="1"/>
        <v>2.4761904761904763E-2</v>
      </c>
      <c r="K31" s="3">
        <f t="shared" si="1"/>
        <v>1.6190476190476193E-2</v>
      </c>
      <c r="L31" s="3">
        <f t="shared" si="1"/>
        <v>3.8095238095238071E-2</v>
      </c>
      <c r="M31" s="3">
        <f t="shared" si="1"/>
        <v>0.16666666666666669</v>
      </c>
      <c r="N31" s="3">
        <f t="shared" si="1"/>
        <v>0.16666666666666663</v>
      </c>
      <c r="O31" s="3">
        <f t="shared" si="1"/>
        <v>0.3</v>
      </c>
      <c r="P31" s="3">
        <f t="shared" si="1"/>
        <v>1417</v>
      </c>
      <c r="Q31" s="3">
        <f t="shared" si="1"/>
        <v>0.79999999999999982</v>
      </c>
      <c r="R31" s="3">
        <f t="shared" si="1"/>
        <v>0.85999999999999943</v>
      </c>
      <c r="S31" s="3">
        <f t="shared" si="1"/>
        <v>0.94999999999999929</v>
      </c>
      <c r="T31" s="3">
        <f t="shared" si="1"/>
        <v>0.22999999999999998</v>
      </c>
      <c r="U31">
        <f>IF(U$19 = U23,0,1)</f>
        <v>0</v>
      </c>
    </row>
    <row r="32" spans="1:21" x14ac:dyDescent="0.25">
      <c r="A32" s="14"/>
      <c r="B32" s="14"/>
      <c r="H32" s="3"/>
      <c r="I32" s="3"/>
      <c r="J32" s="3"/>
      <c r="K32" s="3"/>
      <c r="L32" s="3"/>
      <c r="M32" s="3"/>
      <c r="N32" s="3"/>
      <c r="O32" s="3"/>
      <c r="P32" s="3"/>
      <c r="Q32" s="3"/>
      <c r="R32" s="3"/>
      <c r="S32" s="3"/>
      <c r="T32" s="3"/>
    </row>
    <row r="33" spans="1:21" x14ac:dyDescent="0.25">
      <c r="A33" s="14"/>
      <c r="B33" s="14"/>
      <c r="H33" s="3"/>
      <c r="I33" s="3"/>
      <c r="J33" s="3"/>
      <c r="K33" s="3"/>
      <c r="L33" s="3"/>
      <c r="M33" s="3"/>
      <c r="N33" s="3"/>
      <c r="O33" s="3"/>
      <c r="P33" s="3"/>
      <c r="Q33" s="3"/>
      <c r="R33" s="3"/>
      <c r="S33" s="3"/>
      <c r="T33" s="3"/>
    </row>
    <row r="35" spans="1:21" s="7" customFormat="1" x14ac:dyDescent="0.25">
      <c r="A35" s="6" t="s">
        <v>88</v>
      </c>
    </row>
    <row r="36" spans="1:21" x14ac:dyDescent="0.25">
      <c r="A36" t="s">
        <v>84</v>
      </c>
      <c r="B36" t="s">
        <v>1</v>
      </c>
      <c r="C36" t="s">
        <v>2</v>
      </c>
      <c r="D36" t="s">
        <v>3</v>
      </c>
      <c r="E36" t="s">
        <v>4</v>
      </c>
      <c r="F36" t="s">
        <v>5</v>
      </c>
      <c r="G36" t="s">
        <v>6</v>
      </c>
      <c r="H36" t="s">
        <v>7</v>
      </c>
      <c r="I36" t="s">
        <v>8</v>
      </c>
      <c r="J36" t="s">
        <v>9</v>
      </c>
      <c r="K36" t="s">
        <v>10</v>
      </c>
      <c r="L36" t="s">
        <v>11</v>
      </c>
      <c r="M36" t="s">
        <v>12</v>
      </c>
      <c r="N36" t="s">
        <v>13</v>
      </c>
      <c r="O36" t="s">
        <v>14</v>
      </c>
      <c r="P36" t="s">
        <v>15</v>
      </c>
      <c r="Q36" t="s">
        <v>16</v>
      </c>
      <c r="R36" t="s">
        <v>17</v>
      </c>
      <c r="S36" t="s">
        <v>18</v>
      </c>
      <c r="T36" t="s">
        <v>19</v>
      </c>
      <c r="U36" t="s">
        <v>20</v>
      </c>
    </row>
    <row r="37" spans="1:21" x14ac:dyDescent="0.25">
      <c r="A37" t="s">
        <v>72</v>
      </c>
      <c r="B37" t="s">
        <v>72</v>
      </c>
      <c r="C37">
        <v>3</v>
      </c>
      <c r="D37">
        <v>1</v>
      </c>
      <c r="E37">
        <v>2</v>
      </c>
      <c r="F37">
        <v>2</v>
      </c>
      <c r="G37">
        <v>2</v>
      </c>
      <c r="H37">
        <v>2</v>
      </c>
      <c r="I37">
        <v>1</v>
      </c>
      <c r="J37">
        <v>1</v>
      </c>
      <c r="K37">
        <v>1</v>
      </c>
      <c r="L37">
        <v>2</v>
      </c>
      <c r="M37">
        <v>2</v>
      </c>
      <c r="N37">
        <v>2</v>
      </c>
      <c r="O37">
        <v>2</v>
      </c>
      <c r="P37">
        <v>0</v>
      </c>
      <c r="Q37">
        <v>2</v>
      </c>
      <c r="R37">
        <v>1</v>
      </c>
      <c r="S37">
        <v>2</v>
      </c>
      <c r="T37">
        <v>2</v>
      </c>
      <c r="U37">
        <v>1</v>
      </c>
    </row>
    <row r="38" spans="1:21" ht="16.5" customHeight="1" x14ac:dyDescent="0.25"/>
    <row r="39" spans="1:21" s="7" customFormat="1" x14ac:dyDescent="0.25">
      <c r="A39" s="6" t="s">
        <v>91</v>
      </c>
    </row>
    <row r="41" spans="1:21" x14ac:dyDescent="0.25">
      <c r="A41" s="14" t="s">
        <v>56</v>
      </c>
      <c r="B41" s="14">
        <v>177</v>
      </c>
      <c r="C41" s="3">
        <f>C30*C$37</f>
        <v>3</v>
      </c>
      <c r="D41" s="3">
        <f>D30*D37</f>
        <v>0</v>
      </c>
      <c r="E41" s="3">
        <f>E30*E37</f>
        <v>40</v>
      </c>
      <c r="F41" s="3">
        <f>F30*F37</f>
        <v>0</v>
      </c>
      <c r="G41" s="3">
        <f>G30*G37</f>
        <v>4</v>
      </c>
      <c r="H41" s="3">
        <f t="shared" ref="H41:U41" si="5">H30*H37</f>
        <v>0.23809523809523814</v>
      </c>
      <c r="I41" s="3">
        <f t="shared" si="5"/>
        <v>0.19047619047619047</v>
      </c>
      <c r="J41" s="3">
        <f t="shared" si="5"/>
        <v>0.23809523809523808</v>
      </c>
      <c r="K41" s="3">
        <f t="shared" si="5"/>
        <v>0.30952380952380953</v>
      </c>
      <c r="L41" s="3">
        <f t="shared" si="5"/>
        <v>0.47619047619047616</v>
      </c>
      <c r="M41" s="3">
        <f t="shared" si="5"/>
        <v>0.66666666666666663</v>
      </c>
      <c r="N41" s="3">
        <f t="shared" si="5"/>
        <v>0.66666666666666674</v>
      </c>
      <c r="O41" s="3">
        <f t="shared" si="5"/>
        <v>0.6</v>
      </c>
      <c r="P41" s="3">
        <f t="shared" si="5"/>
        <v>0</v>
      </c>
      <c r="Q41" s="3">
        <f t="shared" si="5"/>
        <v>5.6</v>
      </c>
      <c r="R41" s="3">
        <f t="shared" si="5"/>
        <v>0.98999999999999932</v>
      </c>
      <c r="S41" s="3">
        <f t="shared" si="5"/>
        <v>1.9800000000000004</v>
      </c>
      <c r="T41" s="3">
        <f t="shared" si="5"/>
        <v>0.35999999999999988</v>
      </c>
      <c r="U41">
        <f t="shared" si="5"/>
        <v>0</v>
      </c>
    </row>
    <row r="42" spans="1:21" x14ac:dyDescent="0.25">
      <c r="A42" s="14" t="s">
        <v>56</v>
      </c>
      <c r="B42" s="14">
        <v>182</v>
      </c>
      <c r="C42" s="3">
        <f>C31*C$37</f>
        <v>3</v>
      </c>
      <c r="D42" s="3">
        <f t="shared" ref="D42:F42" si="6">D31*D$37</f>
        <v>0</v>
      </c>
      <c r="E42" s="3">
        <f t="shared" si="6"/>
        <v>100</v>
      </c>
      <c r="F42" s="3">
        <f t="shared" si="6"/>
        <v>0</v>
      </c>
      <c r="G42" s="3">
        <f t="shared" ref="G42" si="7">G31*G$37</f>
        <v>4</v>
      </c>
      <c r="H42" s="3">
        <f t="shared" ref="H42:U42" si="8">H31*H$37</f>
        <v>2.4761904761904763E-2</v>
      </c>
      <c r="I42" s="3">
        <f t="shared" si="8"/>
        <v>9.5238095238095455E-3</v>
      </c>
      <c r="J42" s="3">
        <f t="shared" si="8"/>
        <v>2.4761904761904763E-2</v>
      </c>
      <c r="K42" s="3">
        <f t="shared" si="8"/>
        <v>1.6190476190476193E-2</v>
      </c>
      <c r="L42" s="3">
        <f t="shared" si="8"/>
        <v>7.6190476190476142E-2</v>
      </c>
      <c r="M42" s="3">
        <f t="shared" si="8"/>
        <v>0.33333333333333337</v>
      </c>
      <c r="N42" s="3">
        <f t="shared" si="8"/>
        <v>0.33333333333333326</v>
      </c>
      <c r="O42" s="3">
        <f t="shared" si="8"/>
        <v>0.6</v>
      </c>
      <c r="P42" s="3">
        <f t="shared" si="8"/>
        <v>0</v>
      </c>
      <c r="Q42" s="3">
        <f t="shared" si="8"/>
        <v>1.5999999999999996</v>
      </c>
      <c r="R42" s="3">
        <f t="shared" si="8"/>
        <v>0.85999999999999943</v>
      </c>
      <c r="S42" s="3">
        <f t="shared" si="8"/>
        <v>1.8999999999999986</v>
      </c>
      <c r="T42" s="3">
        <f t="shared" si="8"/>
        <v>0.45999999999999996</v>
      </c>
      <c r="U42">
        <f t="shared" si="8"/>
        <v>0</v>
      </c>
    </row>
    <row r="43" spans="1:21" x14ac:dyDescent="0.25">
      <c r="A43" s="14"/>
      <c r="B43" s="14"/>
      <c r="C43" s="3"/>
      <c r="D43" s="3"/>
      <c r="E43" s="3"/>
      <c r="F43" s="3"/>
      <c r="G43" s="17"/>
      <c r="H43" s="3"/>
      <c r="I43" s="3"/>
      <c r="J43" s="3"/>
      <c r="K43" s="3"/>
      <c r="L43" s="3"/>
      <c r="M43" s="3"/>
      <c r="N43" s="3"/>
      <c r="O43" s="3"/>
      <c r="P43" s="3"/>
      <c r="Q43" s="3"/>
      <c r="R43" s="3"/>
      <c r="S43" s="3"/>
      <c r="T43" s="3"/>
    </row>
    <row r="44" spans="1:21" x14ac:dyDescent="0.25">
      <c r="A44" s="14"/>
      <c r="B44" s="14"/>
      <c r="C44" s="3"/>
      <c r="D44" s="3"/>
      <c r="E44" s="3"/>
      <c r="F44" s="3"/>
      <c r="G44" s="17"/>
      <c r="H44" s="3"/>
      <c r="I44" s="3"/>
      <c r="J44" s="3"/>
      <c r="K44" s="3"/>
      <c r="L44" s="3"/>
      <c r="M44" s="3"/>
      <c r="N44" s="3"/>
      <c r="O44" s="3"/>
      <c r="P44" s="3"/>
      <c r="Q44" s="3"/>
      <c r="R44" s="3"/>
      <c r="S44" s="3"/>
      <c r="T44" s="3"/>
    </row>
    <row r="47" spans="1:21" s="7" customFormat="1" x14ac:dyDescent="0.25">
      <c r="A47" s="6" t="s">
        <v>90</v>
      </c>
    </row>
    <row r="48" spans="1:21" x14ac:dyDescent="0.25">
      <c r="A48" s="2" t="s">
        <v>128</v>
      </c>
    </row>
    <row r="49" spans="1:4" x14ac:dyDescent="0.25">
      <c r="A49" s="2" t="s">
        <v>84</v>
      </c>
      <c r="B49" s="2" t="s">
        <v>1</v>
      </c>
      <c r="C49" s="2" t="s">
        <v>92</v>
      </c>
      <c r="D49" s="2" t="s">
        <v>93</v>
      </c>
    </row>
    <row r="50" spans="1:4" x14ac:dyDescent="0.25">
      <c r="A50" s="14" t="s">
        <v>56</v>
      </c>
      <c r="B50" s="14">
        <v>177</v>
      </c>
      <c r="C50" s="3">
        <f>SUM(C41:U41)</f>
        <v>59.315714285714293</v>
      </c>
      <c r="D50" s="14">
        <v>4</v>
      </c>
    </row>
    <row r="51" spans="1:4" x14ac:dyDescent="0.25">
      <c r="A51" s="14" t="s">
        <v>56</v>
      </c>
      <c r="B51" s="14">
        <v>182</v>
      </c>
      <c r="C51" s="3">
        <f>SUM(C42:U42)</f>
        <v>113.2380952380952</v>
      </c>
      <c r="D51" s="14">
        <v>88</v>
      </c>
    </row>
    <row r="52" spans="1:4" x14ac:dyDescent="0.25">
      <c r="A52" s="14"/>
      <c r="B52" s="14"/>
      <c r="C52" s="3"/>
      <c r="D52" s="14"/>
    </row>
    <row r="53" spans="1:4" x14ac:dyDescent="0.25">
      <c r="A53" s="14"/>
      <c r="B53" s="14"/>
      <c r="C53" s="3"/>
      <c r="D53" s="14"/>
    </row>
    <row r="55" spans="1:4" s="10" customFormat="1" x14ac:dyDescent="0.25">
      <c r="A55" s="12" t="s">
        <v>129</v>
      </c>
    </row>
    <row r="56" spans="1:4" x14ac:dyDescent="0.25">
      <c r="A56" s="2" t="s">
        <v>128</v>
      </c>
    </row>
    <row r="57" spans="1:4" x14ac:dyDescent="0.25">
      <c r="A57" t="s">
        <v>94</v>
      </c>
      <c r="B57" s="15">
        <v>4</v>
      </c>
      <c r="C57" t="s">
        <v>130</v>
      </c>
    </row>
    <row r="58" spans="1:4" x14ac:dyDescent="0.25">
      <c r="A58" t="s">
        <v>107</v>
      </c>
      <c r="B58" s="16">
        <v>399.99</v>
      </c>
      <c r="C58" t="s">
        <v>104</v>
      </c>
    </row>
    <row r="59" spans="1:4" x14ac:dyDescent="0.25">
      <c r="A59" t="s">
        <v>101</v>
      </c>
      <c r="B59" s="11">
        <f>B57*B58</f>
        <v>1599.96</v>
      </c>
      <c r="C59" t="s">
        <v>106</v>
      </c>
    </row>
    <row r="60" spans="1:4" x14ac:dyDescent="0.25">
      <c r="A60" t="s">
        <v>95</v>
      </c>
      <c r="B60" s="15">
        <f>'Potential New Product List'!V8</f>
        <v>0.08</v>
      </c>
      <c r="C60" t="s">
        <v>104</v>
      </c>
    </row>
    <row r="61" spans="1:4" x14ac:dyDescent="0.25">
      <c r="A61" t="s">
        <v>105</v>
      </c>
      <c r="B61" s="11">
        <f>B59*B60</f>
        <v>127.99680000000001</v>
      </c>
      <c r="C61" t="s">
        <v>108</v>
      </c>
    </row>
  </sheetData>
  <pageMargins left="0.7" right="0.7" top="0.75" bottom="0.75" header="0.3" footer="0.3"/>
  <pageSetup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workbookViewId="0">
      <selection activeCell="A2" sqref="A2"/>
    </sheetView>
  </sheetViews>
  <sheetFormatPr defaultColWidth="8.85546875" defaultRowHeight="15" x14ac:dyDescent="0.25"/>
  <cols>
    <col min="1" max="1" width="27.7109375" customWidth="1"/>
    <col min="2" max="2" width="12.5703125" customWidth="1"/>
    <col min="3" max="3" width="11.85546875" customWidth="1"/>
    <col min="4" max="4" width="12.42578125" customWidth="1"/>
    <col min="5" max="5" width="8" customWidth="1"/>
    <col min="6" max="6" width="21.7109375" customWidth="1"/>
    <col min="7" max="7" width="18.7109375" customWidth="1"/>
    <col min="8" max="12" width="13.85546875" customWidth="1"/>
    <col min="13" max="13" width="22.42578125" customWidth="1"/>
    <col min="14" max="14" width="23.28515625" customWidth="1"/>
    <col min="15" max="15" width="35.28515625" customWidth="1"/>
    <col min="16" max="16" width="16.140625" customWidth="1"/>
    <col min="17" max="17" width="20.28515625" customWidth="1"/>
    <col min="18" max="19" width="13.85546875" customWidth="1"/>
    <col min="20" max="20" width="14.28515625" customWidth="1"/>
    <col min="21" max="21" width="9.5703125" customWidth="1"/>
  </cols>
  <sheetData>
    <row r="1" spans="1:21" ht="15.75" x14ac:dyDescent="0.25">
      <c r="A1" s="9" t="s">
        <v>131</v>
      </c>
      <c r="B1" s="9"/>
      <c r="C1" s="9"/>
      <c r="D1" s="9"/>
    </row>
    <row r="2" spans="1:21" ht="15.75" x14ac:dyDescent="0.25">
      <c r="A2" s="9"/>
      <c r="B2" s="9"/>
      <c r="C2" s="9"/>
      <c r="D2" s="9"/>
    </row>
    <row r="3" spans="1:21" s="10" customFormat="1" x14ac:dyDescent="0.25">
      <c r="A3" s="10" t="s">
        <v>87</v>
      </c>
    </row>
    <row r="4" spans="1:21" x14ac:dyDescent="0.25">
      <c r="A4" s="2" t="s">
        <v>85</v>
      </c>
    </row>
    <row r="5" spans="1:21" s="2" customFormat="1" x14ac:dyDescent="0.25">
      <c r="A5" s="2" t="s">
        <v>84</v>
      </c>
      <c r="B5" s="2" t="s">
        <v>1</v>
      </c>
      <c r="C5" s="2" t="s">
        <v>2</v>
      </c>
      <c r="D5" s="2" t="s">
        <v>3</v>
      </c>
      <c r="E5" s="2" t="s">
        <v>4</v>
      </c>
      <c r="F5" s="2" t="s">
        <v>5</v>
      </c>
      <c r="G5" s="2" t="s">
        <v>6</v>
      </c>
      <c r="H5" s="2" t="s">
        <v>7</v>
      </c>
      <c r="I5" s="2" t="s">
        <v>8</v>
      </c>
      <c r="J5" s="2" t="s">
        <v>9</v>
      </c>
      <c r="K5" s="2" t="s">
        <v>10</v>
      </c>
      <c r="L5" s="2" t="s">
        <v>11</v>
      </c>
      <c r="M5" s="2" t="s">
        <v>12</v>
      </c>
      <c r="N5" s="2" t="s">
        <v>13</v>
      </c>
      <c r="O5" s="2" t="s">
        <v>14</v>
      </c>
      <c r="P5" s="2" t="s">
        <v>15</v>
      </c>
      <c r="Q5" s="2" t="s">
        <v>16</v>
      </c>
      <c r="R5" s="2" t="s">
        <v>17</v>
      </c>
      <c r="S5" s="2" t="s">
        <v>18</v>
      </c>
      <c r="T5" s="2" t="s">
        <v>19</v>
      </c>
      <c r="U5" s="2" t="s">
        <v>20</v>
      </c>
    </row>
    <row r="6" spans="1:21" x14ac:dyDescent="0.25">
      <c r="A6" s="13" t="s">
        <v>56</v>
      </c>
      <c r="B6" s="13">
        <v>180</v>
      </c>
      <c r="C6" s="13" t="s">
        <v>30</v>
      </c>
      <c r="D6" s="13" t="s">
        <v>23</v>
      </c>
      <c r="E6" s="13">
        <v>329</v>
      </c>
      <c r="F6" s="13">
        <v>1</v>
      </c>
      <c r="G6" s="13" t="s">
        <v>24</v>
      </c>
      <c r="H6" s="13">
        <v>312</v>
      </c>
      <c r="I6" s="13">
        <v>112</v>
      </c>
      <c r="J6" s="13">
        <v>28</v>
      </c>
      <c r="K6" s="13">
        <v>31</v>
      </c>
      <c r="L6" s="13">
        <v>47</v>
      </c>
      <c r="M6" s="13">
        <v>28</v>
      </c>
      <c r="N6" s="13">
        <v>16</v>
      </c>
      <c r="O6" s="13">
        <v>0.7</v>
      </c>
      <c r="P6" s="13">
        <v>2699</v>
      </c>
      <c r="Q6" s="13">
        <v>4.5999999999999996</v>
      </c>
      <c r="R6" s="13">
        <v>10.17</v>
      </c>
      <c r="S6" s="13">
        <v>7.28</v>
      </c>
      <c r="T6" s="13">
        <v>0.95</v>
      </c>
      <c r="U6" s="13" t="s">
        <v>25</v>
      </c>
    </row>
    <row r="8" spans="1:21" x14ac:dyDescent="0.25">
      <c r="A8" s="2" t="s">
        <v>97</v>
      </c>
    </row>
    <row r="9" spans="1:21" s="2" customFormat="1" x14ac:dyDescent="0.25">
      <c r="A9" s="2" t="s">
        <v>84</v>
      </c>
      <c r="B9" s="2" t="s">
        <v>1</v>
      </c>
      <c r="C9" s="2" t="s">
        <v>2</v>
      </c>
      <c r="D9" s="2" t="s">
        <v>3</v>
      </c>
      <c r="E9" s="2" t="s">
        <v>4</v>
      </c>
      <c r="F9" s="2" t="s">
        <v>5</v>
      </c>
      <c r="G9" s="2" t="s">
        <v>6</v>
      </c>
      <c r="H9" s="2" t="s">
        <v>7</v>
      </c>
      <c r="I9" s="2" t="s">
        <v>8</v>
      </c>
      <c r="J9" s="2" t="s">
        <v>9</v>
      </c>
      <c r="K9" s="2" t="s">
        <v>10</v>
      </c>
      <c r="L9" s="2" t="s">
        <v>11</v>
      </c>
      <c r="M9" s="2" t="s">
        <v>12</v>
      </c>
      <c r="N9" s="2" t="s">
        <v>13</v>
      </c>
      <c r="O9" s="2" t="s">
        <v>14</v>
      </c>
      <c r="P9" s="2" t="s">
        <v>15</v>
      </c>
      <c r="Q9" s="2" t="s">
        <v>16</v>
      </c>
      <c r="R9" s="2" t="s">
        <v>17</v>
      </c>
      <c r="S9" s="2" t="s">
        <v>18</v>
      </c>
      <c r="T9" s="2" t="s">
        <v>19</v>
      </c>
      <c r="U9" s="2" t="s">
        <v>20</v>
      </c>
    </row>
    <row r="10" spans="1:21" x14ac:dyDescent="0.25">
      <c r="A10" s="14" t="s">
        <v>56</v>
      </c>
      <c r="B10" s="14">
        <v>177</v>
      </c>
      <c r="C10" s="14" t="s">
        <v>52</v>
      </c>
      <c r="D10" s="14" t="s">
        <v>23</v>
      </c>
      <c r="E10" s="14">
        <v>379.99</v>
      </c>
      <c r="F10" s="14">
        <v>1</v>
      </c>
      <c r="G10" s="14" t="s">
        <v>39</v>
      </c>
      <c r="H10" s="14">
        <v>1</v>
      </c>
      <c r="I10" s="14">
        <v>0</v>
      </c>
      <c r="J10" s="14">
        <v>1</v>
      </c>
      <c r="K10" s="14">
        <v>1</v>
      </c>
      <c r="L10" s="14">
        <v>0</v>
      </c>
      <c r="M10" s="14">
        <v>0</v>
      </c>
      <c r="N10" s="14">
        <v>1</v>
      </c>
      <c r="O10" s="14">
        <v>0.3</v>
      </c>
      <c r="P10" s="14">
        <v>6295</v>
      </c>
      <c r="Q10" s="14">
        <v>3</v>
      </c>
      <c r="R10" s="14">
        <v>7.44</v>
      </c>
      <c r="S10" s="14">
        <v>10.43</v>
      </c>
      <c r="T10" s="14">
        <v>1.02</v>
      </c>
      <c r="U10" s="14" t="s">
        <v>25</v>
      </c>
    </row>
    <row r="11" spans="1:21" x14ac:dyDescent="0.25">
      <c r="A11" s="14" t="s">
        <v>56</v>
      </c>
      <c r="B11" s="14">
        <v>182</v>
      </c>
      <c r="C11" s="14" t="s">
        <v>57</v>
      </c>
      <c r="D11" s="14" t="s">
        <v>23</v>
      </c>
      <c r="E11" s="14">
        <v>349.99</v>
      </c>
      <c r="F11" s="14">
        <v>1</v>
      </c>
      <c r="G11" s="14" t="s">
        <v>39</v>
      </c>
      <c r="H11" s="14">
        <v>22</v>
      </c>
      <c r="I11" s="14">
        <v>10</v>
      </c>
      <c r="J11" s="14">
        <v>6</v>
      </c>
      <c r="K11" s="14">
        <v>2</v>
      </c>
      <c r="L11" s="14">
        <v>10</v>
      </c>
      <c r="M11" s="14">
        <v>3</v>
      </c>
      <c r="N11" s="14">
        <v>3</v>
      </c>
      <c r="O11" s="14">
        <v>0.3</v>
      </c>
      <c r="P11" s="14">
        <v>2723</v>
      </c>
      <c r="Q11" s="14">
        <v>5</v>
      </c>
      <c r="R11" s="14">
        <v>7.57</v>
      </c>
      <c r="S11" s="14">
        <v>10.47</v>
      </c>
      <c r="T11" s="14">
        <v>1.43</v>
      </c>
      <c r="U11" s="14" t="s">
        <v>25</v>
      </c>
    </row>
    <row r="12" spans="1:21" x14ac:dyDescent="0.25">
      <c r="A12" s="14"/>
      <c r="B12" s="14"/>
      <c r="C12" s="14"/>
      <c r="D12" s="14"/>
      <c r="E12" s="14"/>
      <c r="F12" s="14"/>
      <c r="G12" s="14"/>
      <c r="H12" s="14"/>
      <c r="I12" s="14"/>
      <c r="J12" s="14"/>
      <c r="K12" s="14"/>
      <c r="L12" s="14"/>
      <c r="M12" s="14"/>
      <c r="N12" s="14"/>
      <c r="O12" s="14"/>
      <c r="P12" s="14"/>
      <c r="Q12" s="14"/>
      <c r="R12" s="14"/>
      <c r="S12" s="14"/>
      <c r="T12" s="14"/>
      <c r="U12" s="14"/>
    </row>
    <row r="13" spans="1:21" x14ac:dyDescent="0.25">
      <c r="A13" s="14"/>
      <c r="B13" s="14"/>
      <c r="C13" s="14"/>
      <c r="D13" s="14"/>
      <c r="E13" s="14"/>
      <c r="F13" s="14"/>
      <c r="G13" s="14"/>
      <c r="H13" s="14"/>
      <c r="I13" s="14"/>
      <c r="J13" s="14"/>
      <c r="K13" s="14"/>
      <c r="L13" s="14"/>
      <c r="M13" s="14"/>
      <c r="N13" s="14"/>
      <c r="O13" s="14"/>
      <c r="P13" s="14"/>
      <c r="Q13" s="14"/>
      <c r="R13" s="14"/>
      <c r="S13" s="14"/>
      <c r="T13" s="14"/>
      <c r="U13" s="14"/>
    </row>
    <row r="15" spans="1:21" s="5" customFormat="1" x14ac:dyDescent="0.25">
      <c r="A15" s="6" t="s">
        <v>99</v>
      </c>
      <c r="B15" s="7"/>
      <c r="C15" s="7"/>
      <c r="D15" s="7"/>
      <c r="E15" s="7"/>
      <c r="F15" s="7"/>
      <c r="G15" s="7"/>
      <c r="H15" s="7"/>
      <c r="I15" s="7"/>
      <c r="J15" s="7"/>
      <c r="K15" s="7"/>
      <c r="L15" s="7"/>
      <c r="M15" s="7"/>
      <c r="N15" s="7"/>
      <c r="O15" s="7"/>
      <c r="P15" s="7"/>
      <c r="Q15" s="7"/>
      <c r="R15" s="7"/>
      <c r="S15" s="7"/>
      <c r="T15" s="7"/>
      <c r="U15" s="7"/>
    </row>
    <row r="16" spans="1:21" s="5" customFormat="1" x14ac:dyDescent="0.25"/>
    <row r="17" spans="1:21" x14ac:dyDescent="0.25">
      <c r="A17" s="2" t="s">
        <v>86</v>
      </c>
    </row>
    <row r="18" spans="1:21" x14ac:dyDescent="0.25">
      <c r="A18" t="s">
        <v>84</v>
      </c>
      <c r="B18" t="s">
        <v>1</v>
      </c>
      <c r="C18" t="s">
        <v>2</v>
      </c>
      <c r="D18" t="s">
        <v>3</v>
      </c>
      <c r="E18" t="s">
        <v>4</v>
      </c>
      <c r="F18" t="s">
        <v>5</v>
      </c>
      <c r="G18" t="s">
        <v>6</v>
      </c>
      <c r="H18" t="s">
        <v>7</v>
      </c>
      <c r="I18" t="s">
        <v>8</v>
      </c>
      <c r="J18" t="s">
        <v>9</v>
      </c>
      <c r="K18" t="s">
        <v>10</v>
      </c>
      <c r="L18" t="s">
        <v>11</v>
      </c>
      <c r="M18" t="s">
        <v>12</v>
      </c>
      <c r="N18" t="s">
        <v>13</v>
      </c>
      <c r="O18" t="s">
        <v>14</v>
      </c>
      <c r="P18" t="s">
        <v>15</v>
      </c>
      <c r="Q18" t="s">
        <v>16</v>
      </c>
      <c r="R18" t="s">
        <v>17</v>
      </c>
      <c r="S18" t="s">
        <v>18</v>
      </c>
      <c r="T18" t="s">
        <v>19</v>
      </c>
      <c r="U18" t="s">
        <v>20</v>
      </c>
    </row>
    <row r="19" spans="1:21" x14ac:dyDescent="0.25">
      <c r="A19" s="13" t="s">
        <v>56</v>
      </c>
      <c r="B19" s="13">
        <v>180</v>
      </c>
      <c r="C19" s="13" t="s">
        <v>30</v>
      </c>
      <c r="D19" s="13" t="s">
        <v>23</v>
      </c>
      <c r="E19" s="13">
        <v>329</v>
      </c>
      <c r="F19" s="13">
        <v>1</v>
      </c>
      <c r="G19">
        <f>VLOOKUP(G6,'Warranty Scale'!A2:B6,2,FALSE)</f>
        <v>1</v>
      </c>
      <c r="H19" s="3">
        <f>H6/SUM($H$6:$L$6)</f>
        <v>0.58867924528301885</v>
      </c>
      <c r="I19" s="3">
        <f>I6/SUM($H$6:$L$6)</f>
        <v>0.21132075471698114</v>
      </c>
      <c r="J19" s="3">
        <f>J6/SUM($H$6:$L$6)</f>
        <v>5.2830188679245285E-2</v>
      </c>
      <c r="K19" s="3">
        <f>K6/SUM($H$6:$L$6)</f>
        <v>5.849056603773585E-2</v>
      </c>
      <c r="L19" s="3">
        <f>L6/SUM($H$6:$L$6)</f>
        <v>8.8679245283018862E-2</v>
      </c>
      <c r="M19" s="3">
        <f>M6/SUM($M$6:$N$6)</f>
        <v>0.63636363636363635</v>
      </c>
      <c r="N19" s="3">
        <f>N6/SUM($M$6:$N$6)</f>
        <v>0.36363636363636365</v>
      </c>
      <c r="O19" s="13">
        <v>0.7</v>
      </c>
      <c r="P19" s="13">
        <v>2699</v>
      </c>
      <c r="Q19" s="13">
        <v>4.5999999999999996</v>
      </c>
      <c r="R19" s="13">
        <v>10.17</v>
      </c>
      <c r="S19" s="13">
        <v>7.28</v>
      </c>
      <c r="T19" s="13">
        <v>0.95</v>
      </c>
      <c r="U19" s="13" t="s">
        <v>25</v>
      </c>
    </row>
    <row r="21" spans="1:21" x14ac:dyDescent="0.25">
      <c r="A21" s="2" t="s">
        <v>71</v>
      </c>
    </row>
    <row r="22" spans="1:21" x14ac:dyDescent="0.25">
      <c r="A22" s="14" t="s">
        <v>56</v>
      </c>
      <c r="B22" s="14">
        <v>177</v>
      </c>
      <c r="C22" s="14" t="s">
        <v>52</v>
      </c>
      <c r="D22" s="14" t="s">
        <v>23</v>
      </c>
      <c r="E22" s="14">
        <v>379.99</v>
      </c>
      <c r="F22" s="14">
        <v>1</v>
      </c>
      <c r="G22">
        <f>VLOOKUP(G10,'Warranty Scale'!$A$2:$B$6,2,FALSE)</f>
        <v>3</v>
      </c>
      <c r="H22" s="3">
        <f>H10/SUM($H$10:$L$10)</f>
        <v>0.33333333333333331</v>
      </c>
      <c r="I22" s="3">
        <f>I10/SUM($H$10:$L$10)</f>
        <v>0</v>
      </c>
      <c r="J22" s="3">
        <f>J10/SUM($H$10:$L$10)</f>
        <v>0.33333333333333331</v>
      </c>
      <c r="K22" s="3">
        <f>K10/SUM($H$10:$L$10)</f>
        <v>0.33333333333333331</v>
      </c>
      <c r="L22" s="3">
        <f>L10/SUM($H$10:$L$10)</f>
        <v>0</v>
      </c>
      <c r="M22" s="3">
        <f>M10/SUM($M$10:$N$10)</f>
        <v>0</v>
      </c>
      <c r="N22" s="3">
        <f>N10/SUM($M$10:$N$10)</f>
        <v>1</v>
      </c>
      <c r="O22" s="14">
        <v>0.3</v>
      </c>
      <c r="P22" s="14">
        <v>6295</v>
      </c>
      <c r="Q22" s="14">
        <v>3</v>
      </c>
      <c r="R22" s="14">
        <v>7.44</v>
      </c>
      <c r="S22" s="14">
        <v>10.43</v>
      </c>
      <c r="T22" s="14">
        <v>1.02</v>
      </c>
      <c r="U22" s="14" t="s">
        <v>25</v>
      </c>
    </row>
    <row r="23" spans="1:21" x14ac:dyDescent="0.25">
      <c r="A23" s="14" t="s">
        <v>56</v>
      </c>
      <c r="B23" s="14">
        <v>182</v>
      </c>
      <c r="C23" s="14" t="s">
        <v>57</v>
      </c>
      <c r="D23" s="14" t="s">
        <v>23</v>
      </c>
      <c r="E23" s="14">
        <v>349.99</v>
      </c>
      <c r="F23" s="14">
        <v>1</v>
      </c>
      <c r="G23">
        <f>VLOOKUP(G11,'Warranty Scale'!$A$2:$B$6,2,FALSE)</f>
        <v>3</v>
      </c>
      <c r="H23" s="3">
        <f>H11/SUM($H$11:$L$11)</f>
        <v>0.44</v>
      </c>
      <c r="I23" s="17">
        <f t="shared" ref="I23:L23" si="0">I11/SUM($H$11:$L$11)</f>
        <v>0.2</v>
      </c>
      <c r="J23" s="17">
        <f t="shared" si="0"/>
        <v>0.12</v>
      </c>
      <c r="K23" s="17">
        <f t="shared" si="0"/>
        <v>0.04</v>
      </c>
      <c r="L23" s="17">
        <f t="shared" si="0"/>
        <v>0.2</v>
      </c>
      <c r="M23" s="3">
        <f>M11/SUM($M$11:$N$11)</f>
        <v>0.5</v>
      </c>
      <c r="N23" s="3">
        <f>N11/SUM($M$11:$N$11)</f>
        <v>0.5</v>
      </c>
      <c r="O23" s="14">
        <v>0.3</v>
      </c>
      <c r="P23" s="14">
        <v>2723</v>
      </c>
      <c r="Q23" s="14">
        <v>5</v>
      </c>
      <c r="R23" s="14">
        <v>7.57</v>
      </c>
      <c r="S23" s="14">
        <v>10.47</v>
      </c>
      <c r="T23" s="14">
        <v>1.43</v>
      </c>
      <c r="U23" s="14" t="s">
        <v>25</v>
      </c>
    </row>
    <row r="24" spans="1:21" x14ac:dyDescent="0.25">
      <c r="A24" s="14"/>
      <c r="B24" s="14"/>
      <c r="C24" s="14"/>
      <c r="D24" s="14"/>
      <c r="E24" s="14"/>
      <c r="F24" s="14"/>
      <c r="H24" s="3"/>
      <c r="I24" s="3"/>
      <c r="J24" s="3"/>
      <c r="K24" s="3"/>
      <c r="L24" s="3"/>
      <c r="M24" s="3"/>
      <c r="N24" s="3"/>
      <c r="O24" s="14"/>
      <c r="P24" s="14"/>
      <c r="Q24" s="14"/>
      <c r="R24" s="14"/>
      <c r="S24" s="14"/>
      <c r="T24" s="14"/>
      <c r="U24" s="14"/>
    </row>
    <row r="25" spans="1:21" x14ac:dyDescent="0.25">
      <c r="A25" s="14"/>
      <c r="B25" s="14"/>
      <c r="C25" s="14"/>
      <c r="D25" s="14"/>
      <c r="E25" s="14"/>
      <c r="F25" s="14"/>
      <c r="H25" s="3"/>
      <c r="I25" s="3"/>
      <c r="J25" s="3"/>
      <c r="K25" s="3"/>
      <c r="L25" s="3"/>
      <c r="M25" s="3"/>
      <c r="N25" s="3"/>
      <c r="O25" s="14"/>
      <c r="P25" s="14"/>
      <c r="Q25" s="14"/>
      <c r="R25" s="14"/>
      <c r="S25" s="14"/>
      <c r="T25" s="14"/>
      <c r="U25" s="14"/>
    </row>
    <row r="27" spans="1:21" s="7" customFormat="1" x14ac:dyDescent="0.25">
      <c r="A27" s="6" t="s">
        <v>89</v>
      </c>
    </row>
    <row r="28" spans="1:21" x14ac:dyDescent="0.25">
      <c r="A28" t="s">
        <v>84</v>
      </c>
      <c r="B28" t="s">
        <v>1</v>
      </c>
      <c r="C28" t="s">
        <v>2</v>
      </c>
      <c r="D28" t="s">
        <v>3</v>
      </c>
      <c r="E28" t="s">
        <v>4</v>
      </c>
      <c r="F28" t="s">
        <v>5</v>
      </c>
      <c r="G28" t="s">
        <v>6</v>
      </c>
      <c r="H28" t="s">
        <v>7</v>
      </c>
      <c r="I28" t="s">
        <v>8</v>
      </c>
      <c r="J28" t="s">
        <v>9</v>
      </c>
      <c r="K28" t="s">
        <v>10</v>
      </c>
      <c r="L28" t="s">
        <v>11</v>
      </c>
      <c r="M28" t="s">
        <v>12</v>
      </c>
      <c r="N28" t="s">
        <v>13</v>
      </c>
      <c r="O28" t="s">
        <v>14</v>
      </c>
      <c r="P28" t="s">
        <v>15</v>
      </c>
      <c r="Q28" t="s">
        <v>16</v>
      </c>
      <c r="R28" t="s">
        <v>17</v>
      </c>
      <c r="S28" t="s">
        <v>18</v>
      </c>
      <c r="T28" t="s">
        <v>19</v>
      </c>
      <c r="U28" t="s">
        <v>20</v>
      </c>
    </row>
    <row r="29" spans="1:21" x14ac:dyDescent="0.25">
      <c r="A29" s="2" t="s">
        <v>132</v>
      </c>
    </row>
    <row r="30" spans="1:21" x14ac:dyDescent="0.25">
      <c r="A30" s="14" t="s">
        <v>56</v>
      </c>
      <c r="B30" s="14">
        <v>177</v>
      </c>
      <c r="C30">
        <f>IF(C$19=C22,0,1)</f>
        <v>1</v>
      </c>
      <c r="D30">
        <f>IF(D$19=D22,0,1)</f>
        <v>0</v>
      </c>
      <c r="E30">
        <f>ABS(E$19-E22)</f>
        <v>50.990000000000009</v>
      </c>
      <c r="F30">
        <f>ABS(F$19-F22)</f>
        <v>0</v>
      </c>
      <c r="G30">
        <f>ABS($G$19-G22)</f>
        <v>2</v>
      </c>
      <c r="H30" s="3">
        <f t="shared" ref="H30:T31" si="1">ABS(H$19-H22)</f>
        <v>0.25534591194968553</v>
      </c>
      <c r="I30" s="3">
        <f t="shared" si="1"/>
        <v>0.21132075471698114</v>
      </c>
      <c r="J30" s="3">
        <f t="shared" si="1"/>
        <v>0.28050314465408804</v>
      </c>
      <c r="K30" s="3">
        <f t="shared" si="1"/>
        <v>0.27484276729559748</v>
      </c>
      <c r="L30" s="3">
        <f t="shared" si="1"/>
        <v>8.8679245283018862E-2</v>
      </c>
      <c r="M30" s="3">
        <f t="shared" si="1"/>
        <v>0.63636363636363635</v>
      </c>
      <c r="N30" s="3">
        <f t="shared" si="1"/>
        <v>0.63636363636363635</v>
      </c>
      <c r="O30" s="3">
        <f t="shared" si="1"/>
        <v>0.39999999999999997</v>
      </c>
      <c r="P30" s="3">
        <f t="shared" si="1"/>
        <v>3596</v>
      </c>
      <c r="Q30" s="3">
        <f t="shared" si="1"/>
        <v>1.5999999999999996</v>
      </c>
      <c r="R30" s="3">
        <f t="shared" si="1"/>
        <v>2.7299999999999995</v>
      </c>
      <c r="S30" s="3">
        <f t="shared" si="1"/>
        <v>3.1499999999999995</v>
      </c>
      <c r="T30" s="3">
        <f t="shared" si="1"/>
        <v>7.0000000000000062E-2</v>
      </c>
      <c r="U30">
        <f>IF(U$19 = U22,0,1)</f>
        <v>0</v>
      </c>
    </row>
    <row r="31" spans="1:21" x14ac:dyDescent="0.25">
      <c r="A31" s="14" t="s">
        <v>56</v>
      </c>
      <c r="B31" s="14">
        <v>182</v>
      </c>
      <c r="C31">
        <f t="shared" ref="C31:D31" si="2">IF(C$19=C23,0,1)</f>
        <v>1</v>
      </c>
      <c r="D31">
        <f t="shared" si="2"/>
        <v>0</v>
      </c>
      <c r="E31">
        <f t="shared" ref="E31:F31" si="3">ABS(E$19-E23)</f>
        <v>20.990000000000009</v>
      </c>
      <c r="F31">
        <f t="shared" si="3"/>
        <v>0</v>
      </c>
      <c r="G31">
        <f t="shared" ref="G31" si="4">ABS($G$19-G23)</f>
        <v>2</v>
      </c>
      <c r="H31" s="3">
        <f t="shared" si="1"/>
        <v>0.14867924528301885</v>
      </c>
      <c r="I31" s="3">
        <f t="shared" si="1"/>
        <v>1.132075471698113E-2</v>
      </c>
      <c r="J31" s="3">
        <f t="shared" si="1"/>
        <v>6.716981132075471E-2</v>
      </c>
      <c r="K31" s="3">
        <f t="shared" si="1"/>
        <v>1.8490566037735849E-2</v>
      </c>
      <c r="L31" s="3">
        <f t="shared" si="1"/>
        <v>0.11132075471698115</v>
      </c>
      <c r="M31" s="3">
        <f t="shared" si="1"/>
        <v>0.13636363636363635</v>
      </c>
      <c r="N31" s="3">
        <f t="shared" si="1"/>
        <v>0.13636363636363635</v>
      </c>
      <c r="O31" s="3">
        <f t="shared" si="1"/>
        <v>0.39999999999999997</v>
      </c>
      <c r="P31" s="3">
        <f t="shared" si="1"/>
        <v>24</v>
      </c>
      <c r="Q31" s="3">
        <f t="shared" si="1"/>
        <v>0.40000000000000036</v>
      </c>
      <c r="R31" s="3">
        <f t="shared" si="1"/>
        <v>2.5999999999999996</v>
      </c>
      <c r="S31" s="3">
        <f t="shared" si="1"/>
        <v>3.1900000000000004</v>
      </c>
      <c r="T31" s="3">
        <f t="shared" si="1"/>
        <v>0.48</v>
      </c>
      <c r="U31">
        <f>IF(U$19 = U23,0,1)</f>
        <v>0</v>
      </c>
    </row>
    <row r="32" spans="1:21" x14ac:dyDescent="0.25">
      <c r="A32" s="14"/>
      <c r="B32" s="14"/>
      <c r="H32" s="3"/>
      <c r="I32" s="3"/>
      <c r="J32" s="3"/>
      <c r="K32" s="3"/>
      <c r="L32" s="3"/>
      <c r="M32" s="3"/>
      <c r="N32" s="3"/>
      <c r="O32" s="3"/>
      <c r="P32" s="3"/>
      <c r="Q32" s="3"/>
      <c r="R32" s="3"/>
      <c r="S32" s="3"/>
      <c r="T32" s="3"/>
    </row>
    <row r="33" spans="1:21" x14ac:dyDescent="0.25">
      <c r="A33" s="14"/>
      <c r="B33" s="14"/>
      <c r="H33" s="3"/>
      <c r="I33" s="3"/>
      <c r="J33" s="3"/>
      <c r="K33" s="3"/>
      <c r="L33" s="3"/>
      <c r="M33" s="3"/>
      <c r="N33" s="3"/>
      <c r="O33" s="3"/>
      <c r="P33" s="3"/>
      <c r="Q33" s="3"/>
      <c r="R33" s="3"/>
      <c r="S33" s="3"/>
      <c r="T33" s="3"/>
    </row>
    <row r="35" spans="1:21" s="7" customFormat="1" x14ac:dyDescent="0.25">
      <c r="A35" s="6" t="s">
        <v>88</v>
      </c>
    </row>
    <row r="36" spans="1:21" x14ac:dyDescent="0.25">
      <c r="A36" t="s">
        <v>84</v>
      </c>
      <c r="B36" t="s">
        <v>1</v>
      </c>
      <c r="C36" t="s">
        <v>2</v>
      </c>
      <c r="D36" t="s">
        <v>3</v>
      </c>
      <c r="E36" t="s">
        <v>4</v>
      </c>
      <c r="F36" t="s">
        <v>5</v>
      </c>
      <c r="G36" t="s">
        <v>6</v>
      </c>
      <c r="H36" t="s">
        <v>7</v>
      </c>
      <c r="I36" t="s">
        <v>8</v>
      </c>
      <c r="J36" t="s">
        <v>9</v>
      </c>
      <c r="K36" t="s">
        <v>10</v>
      </c>
      <c r="L36" t="s">
        <v>11</v>
      </c>
      <c r="M36" t="s">
        <v>12</v>
      </c>
      <c r="N36" t="s">
        <v>13</v>
      </c>
      <c r="O36" t="s">
        <v>14</v>
      </c>
      <c r="P36" t="s">
        <v>15</v>
      </c>
      <c r="Q36" t="s">
        <v>16</v>
      </c>
      <c r="R36" t="s">
        <v>17</v>
      </c>
      <c r="S36" t="s">
        <v>18</v>
      </c>
      <c r="T36" t="s">
        <v>19</v>
      </c>
      <c r="U36" t="s">
        <v>20</v>
      </c>
    </row>
    <row r="37" spans="1:21" x14ac:dyDescent="0.25">
      <c r="A37" t="s">
        <v>72</v>
      </c>
      <c r="B37" t="s">
        <v>72</v>
      </c>
      <c r="C37">
        <v>3</v>
      </c>
      <c r="D37">
        <v>1</v>
      </c>
      <c r="E37">
        <v>2</v>
      </c>
      <c r="F37">
        <v>2</v>
      </c>
      <c r="G37">
        <v>2</v>
      </c>
      <c r="H37">
        <v>2</v>
      </c>
      <c r="I37">
        <v>1</v>
      </c>
      <c r="J37">
        <v>1</v>
      </c>
      <c r="K37">
        <v>1</v>
      </c>
      <c r="L37">
        <v>2</v>
      </c>
      <c r="M37">
        <v>2</v>
      </c>
      <c r="N37">
        <v>2</v>
      </c>
      <c r="O37">
        <v>2</v>
      </c>
      <c r="P37">
        <v>0</v>
      </c>
      <c r="Q37">
        <v>2</v>
      </c>
      <c r="R37">
        <v>1</v>
      </c>
      <c r="S37">
        <v>2</v>
      </c>
      <c r="T37">
        <v>2</v>
      </c>
      <c r="U37">
        <v>1</v>
      </c>
    </row>
    <row r="38" spans="1:21" ht="16.5" customHeight="1" x14ac:dyDescent="0.25"/>
    <row r="39" spans="1:21" s="7" customFormat="1" x14ac:dyDescent="0.25">
      <c r="A39" s="6" t="s">
        <v>91</v>
      </c>
    </row>
    <row r="41" spans="1:21" x14ac:dyDescent="0.25">
      <c r="A41" s="14" t="s">
        <v>56</v>
      </c>
      <c r="B41" s="14">
        <v>177</v>
      </c>
      <c r="C41" s="3">
        <f>C30*C$37</f>
        <v>3</v>
      </c>
      <c r="D41" s="3">
        <f>D30*D37</f>
        <v>0</v>
      </c>
      <c r="E41" s="3">
        <f>E30*E37</f>
        <v>101.98000000000002</v>
      </c>
      <c r="F41" s="3">
        <f>F30*F37</f>
        <v>0</v>
      </c>
      <c r="G41" s="3">
        <f>G30*G37</f>
        <v>4</v>
      </c>
      <c r="H41" s="3">
        <f t="shared" ref="H41:U41" si="5">H30*H37</f>
        <v>0.51069182389937107</v>
      </c>
      <c r="I41" s="3">
        <f t="shared" si="5"/>
        <v>0.21132075471698114</v>
      </c>
      <c r="J41" s="3">
        <f t="shared" si="5"/>
        <v>0.28050314465408804</v>
      </c>
      <c r="K41" s="3">
        <f t="shared" si="5"/>
        <v>0.27484276729559748</v>
      </c>
      <c r="L41" s="3">
        <f t="shared" si="5"/>
        <v>0.17735849056603772</v>
      </c>
      <c r="M41" s="3">
        <f t="shared" si="5"/>
        <v>1.2727272727272727</v>
      </c>
      <c r="N41" s="3">
        <f t="shared" si="5"/>
        <v>1.2727272727272727</v>
      </c>
      <c r="O41" s="3">
        <f t="shared" si="5"/>
        <v>0.79999999999999993</v>
      </c>
      <c r="P41" s="3">
        <f t="shared" si="5"/>
        <v>0</v>
      </c>
      <c r="Q41" s="3">
        <f t="shared" si="5"/>
        <v>3.1999999999999993</v>
      </c>
      <c r="R41" s="3">
        <f t="shared" si="5"/>
        <v>2.7299999999999995</v>
      </c>
      <c r="S41" s="3">
        <f t="shared" si="5"/>
        <v>6.2999999999999989</v>
      </c>
      <c r="T41" s="3">
        <f t="shared" si="5"/>
        <v>0.14000000000000012</v>
      </c>
      <c r="U41">
        <f t="shared" si="5"/>
        <v>0</v>
      </c>
    </row>
    <row r="42" spans="1:21" x14ac:dyDescent="0.25">
      <c r="A42" s="14" t="s">
        <v>56</v>
      </c>
      <c r="B42" s="14">
        <v>182</v>
      </c>
      <c r="C42" s="3">
        <f>C31*C$37</f>
        <v>3</v>
      </c>
      <c r="D42" s="3">
        <f t="shared" ref="D42:F42" si="6">D31*D$37</f>
        <v>0</v>
      </c>
      <c r="E42" s="3">
        <f t="shared" si="6"/>
        <v>41.980000000000018</v>
      </c>
      <c r="F42" s="3">
        <f t="shared" si="6"/>
        <v>0</v>
      </c>
      <c r="G42" s="3">
        <f t="shared" ref="G42" si="7">G31*G$37</f>
        <v>4</v>
      </c>
      <c r="H42" s="3">
        <f t="shared" ref="H42:U42" si="8">H31*H$37</f>
        <v>0.29735849056603769</v>
      </c>
      <c r="I42" s="3">
        <f t="shared" si="8"/>
        <v>1.132075471698113E-2</v>
      </c>
      <c r="J42" s="3">
        <f t="shared" si="8"/>
        <v>6.716981132075471E-2</v>
      </c>
      <c r="K42" s="3">
        <f t="shared" si="8"/>
        <v>1.8490566037735849E-2</v>
      </c>
      <c r="L42" s="3">
        <f t="shared" si="8"/>
        <v>0.2226415094339623</v>
      </c>
      <c r="M42" s="3">
        <f t="shared" si="8"/>
        <v>0.27272727272727271</v>
      </c>
      <c r="N42" s="3">
        <f t="shared" si="8"/>
        <v>0.27272727272727271</v>
      </c>
      <c r="O42" s="3">
        <f t="shared" si="8"/>
        <v>0.79999999999999993</v>
      </c>
      <c r="P42" s="3">
        <f t="shared" si="8"/>
        <v>0</v>
      </c>
      <c r="Q42" s="3">
        <f t="shared" si="8"/>
        <v>0.80000000000000071</v>
      </c>
      <c r="R42" s="3">
        <f t="shared" si="8"/>
        <v>2.5999999999999996</v>
      </c>
      <c r="S42" s="3">
        <f t="shared" si="8"/>
        <v>6.3800000000000008</v>
      </c>
      <c r="T42" s="3">
        <f t="shared" si="8"/>
        <v>0.96</v>
      </c>
      <c r="U42">
        <f t="shared" si="8"/>
        <v>0</v>
      </c>
    </row>
    <row r="43" spans="1:21" x14ac:dyDescent="0.25">
      <c r="A43" s="14"/>
      <c r="B43" s="14"/>
      <c r="C43" s="3"/>
      <c r="D43" s="3"/>
      <c r="E43" s="3"/>
      <c r="F43" s="3"/>
      <c r="G43" s="3"/>
      <c r="H43" s="3"/>
      <c r="I43" s="3"/>
      <c r="J43" s="3"/>
      <c r="K43" s="3"/>
      <c r="L43" s="3"/>
      <c r="M43" s="3"/>
      <c r="N43" s="3"/>
      <c r="O43" s="3"/>
      <c r="P43" s="3"/>
      <c r="Q43" s="3"/>
      <c r="R43" s="3"/>
      <c r="S43" s="3"/>
      <c r="T43" s="3"/>
    </row>
    <row r="44" spans="1:21" x14ac:dyDescent="0.25">
      <c r="A44" s="14"/>
      <c r="B44" s="14"/>
      <c r="C44" s="3"/>
      <c r="D44" s="3"/>
      <c r="E44" s="3"/>
      <c r="F44" s="3"/>
      <c r="G44" s="3"/>
      <c r="H44" s="3"/>
      <c r="I44" s="3"/>
      <c r="J44" s="3"/>
      <c r="K44" s="3"/>
      <c r="L44" s="3"/>
      <c r="M44" s="3"/>
      <c r="N44" s="3"/>
      <c r="O44" s="3"/>
      <c r="P44" s="3"/>
      <c r="Q44" s="3"/>
      <c r="R44" s="3"/>
      <c r="S44" s="3"/>
      <c r="T44" s="3"/>
    </row>
    <row r="47" spans="1:21" s="7" customFormat="1" x14ac:dyDescent="0.25">
      <c r="A47" s="6" t="s">
        <v>90</v>
      </c>
    </row>
    <row r="48" spans="1:21" x14ac:dyDescent="0.25">
      <c r="A48" s="2" t="s">
        <v>132</v>
      </c>
    </row>
    <row r="49" spans="1:4" x14ac:dyDescent="0.25">
      <c r="A49" s="2" t="s">
        <v>84</v>
      </c>
      <c r="B49" s="2" t="s">
        <v>1</v>
      </c>
      <c r="C49" s="2" t="s">
        <v>92</v>
      </c>
      <c r="D49" s="2" t="s">
        <v>93</v>
      </c>
    </row>
    <row r="50" spans="1:4" x14ac:dyDescent="0.25">
      <c r="A50" s="14" t="s">
        <v>56</v>
      </c>
      <c r="B50" s="14">
        <v>177</v>
      </c>
      <c r="C50" s="3">
        <f>SUM(C41:U41)</f>
        <v>126.15017152658662</v>
      </c>
      <c r="D50" s="14">
        <v>4</v>
      </c>
    </row>
    <row r="51" spans="1:4" x14ac:dyDescent="0.25">
      <c r="A51" s="14" t="s">
        <v>56</v>
      </c>
      <c r="B51" s="14">
        <v>182</v>
      </c>
      <c r="C51" s="3">
        <f>SUM(C42:U42)</f>
        <v>61.682435677530044</v>
      </c>
      <c r="D51" s="14">
        <v>88</v>
      </c>
    </row>
    <row r="52" spans="1:4" x14ac:dyDescent="0.25">
      <c r="A52" s="14"/>
      <c r="B52" s="14"/>
      <c r="C52" s="3"/>
      <c r="D52" s="14"/>
    </row>
    <row r="53" spans="1:4" x14ac:dyDescent="0.25">
      <c r="A53" s="14"/>
      <c r="B53" s="14"/>
      <c r="C53" s="3"/>
      <c r="D53" s="14"/>
    </row>
    <row r="55" spans="1:4" s="10" customFormat="1" x14ac:dyDescent="0.25">
      <c r="A55" s="12" t="s">
        <v>133</v>
      </c>
    </row>
    <row r="56" spans="1:4" x14ac:dyDescent="0.25">
      <c r="A56" s="2" t="s">
        <v>132</v>
      </c>
    </row>
    <row r="57" spans="1:4" x14ac:dyDescent="0.25">
      <c r="A57" t="s">
        <v>94</v>
      </c>
      <c r="B57" s="15">
        <v>88</v>
      </c>
      <c r="C57" t="s">
        <v>134</v>
      </c>
    </row>
    <row r="58" spans="1:4" x14ac:dyDescent="0.25">
      <c r="A58" t="s">
        <v>107</v>
      </c>
      <c r="B58" s="16">
        <v>329</v>
      </c>
      <c r="C58" t="s">
        <v>104</v>
      </c>
    </row>
    <row r="59" spans="1:4" x14ac:dyDescent="0.25">
      <c r="A59" t="s">
        <v>101</v>
      </c>
      <c r="B59" s="11">
        <f>B57*B58</f>
        <v>28952</v>
      </c>
      <c r="C59" t="s">
        <v>106</v>
      </c>
    </row>
    <row r="60" spans="1:4" x14ac:dyDescent="0.25">
      <c r="A60" t="s">
        <v>95</v>
      </c>
      <c r="B60" s="15">
        <f>'Potential New Product List'!V9</f>
        <v>0.09</v>
      </c>
      <c r="C60" t="s">
        <v>104</v>
      </c>
    </row>
    <row r="61" spans="1:4" x14ac:dyDescent="0.25">
      <c r="A61" t="s">
        <v>105</v>
      </c>
      <c r="B61" s="11">
        <f>B59*B60</f>
        <v>2605.6799999999998</v>
      </c>
      <c r="C61" t="s">
        <v>108</v>
      </c>
    </row>
  </sheetData>
  <pageMargins left="0.7" right="0.7" top="0.75" bottom="0.75" header="0.3" footer="0.3"/>
  <pageSetup orientation="portrait"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workbookViewId="0">
      <selection activeCell="A2" sqref="A2"/>
    </sheetView>
  </sheetViews>
  <sheetFormatPr defaultColWidth="8.85546875" defaultRowHeight="15" x14ac:dyDescent="0.25"/>
  <cols>
    <col min="1" max="1" width="27.7109375" customWidth="1"/>
    <col min="2" max="2" width="12.5703125" customWidth="1"/>
    <col min="3" max="3" width="11.85546875" customWidth="1"/>
    <col min="4" max="4" width="12.42578125" customWidth="1"/>
    <col min="5" max="5" width="8" customWidth="1"/>
    <col min="6" max="6" width="21.7109375" customWidth="1"/>
    <col min="7" max="7" width="18.7109375" customWidth="1"/>
    <col min="8" max="12" width="13.85546875" customWidth="1"/>
    <col min="13" max="13" width="22.42578125" customWidth="1"/>
    <col min="14" max="14" width="23.28515625" customWidth="1"/>
    <col min="15" max="15" width="35.28515625" customWidth="1"/>
    <col min="16" max="16" width="16.140625" customWidth="1"/>
    <col min="17" max="17" width="20.28515625" customWidth="1"/>
    <col min="18" max="19" width="13.85546875" customWidth="1"/>
    <col min="20" max="20" width="14.28515625" customWidth="1"/>
    <col min="21" max="21" width="9.5703125" customWidth="1"/>
  </cols>
  <sheetData>
    <row r="1" spans="1:21" ht="15.75" x14ac:dyDescent="0.25">
      <c r="A1" s="9" t="s">
        <v>135</v>
      </c>
      <c r="B1" s="9"/>
      <c r="C1" s="9"/>
      <c r="D1" s="9"/>
    </row>
    <row r="2" spans="1:21" ht="15.75" x14ac:dyDescent="0.25">
      <c r="A2" s="9"/>
      <c r="B2" s="9"/>
      <c r="C2" s="9"/>
      <c r="D2" s="9"/>
    </row>
    <row r="3" spans="1:21" s="10" customFormat="1" x14ac:dyDescent="0.25">
      <c r="A3" s="10" t="s">
        <v>87</v>
      </c>
    </row>
    <row r="4" spans="1:21" x14ac:dyDescent="0.25">
      <c r="A4" s="2" t="s">
        <v>85</v>
      </c>
    </row>
    <row r="5" spans="1:21" s="2" customFormat="1" x14ac:dyDescent="0.25">
      <c r="A5" s="2" t="s">
        <v>84</v>
      </c>
      <c r="B5" s="2" t="s">
        <v>1</v>
      </c>
      <c r="C5" s="2" t="s">
        <v>2</v>
      </c>
      <c r="D5" s="2" t="s">
        <v>3</v>
      </c>
      <c r="E5" s="2" t="s">
        <v>4</v>
      </c>
      <c r="F5" s="2" t="s">
        <v>5</v>
      </c>
      <c r="G5" s="2" t="s">
        <v>6</v>
      </c>
      <c r="H5" s="2" t="s">
        <v>7</v>
      </c>
      <c r="I5" s="2" t="s">
        <v>8</v>
      </c>
      <c r="J5" s="2" t="s">
        <v>9</v>
      </c>
      <c r="K5" s="2" t="s">
        <v>10</v>
      </c>
      <c r="L5" s="2" t="s">
        <v>11</v>
      </c>
      <c r="M5" s="2" t="s">
        <v>12</v>
      </c>
      <c r="N5" s="2" t="s">
        <v>13</v>
      </c>
      <c r="O5" s="2" t="s">
        <v>14</v>
      </c>
      <c r="P5" s="2" t="s">
        <v>15</v>
      </c>
      <c r="Q5" s="2" t="s">
        <v>16</v>
      </c>
      <c r="R5" s="2" t="s">
        <v>17</v>
      </c>
      <c r="S5" s="2" t="s">
        <v>18</v>
      </c>
      <c r="T5" s="2" t="s">
        <v>19</v>
      </c>
      <c r="U5" s="2" t="s">
        <v>20</v>
      </c>
    </row>
    <row r="6" spans="1:21" x14ac:dyDescent="0.25">
      <c r="A6" s="13" t="s">
        <v>56</v>
      </c>
      <c r="B6" s="13">
        <v>181</v>
      </c>
      <c r="C6" s="13" t="s">
        <v>31</v>
      </c>
      <c r="D6" s="13" t="s">
        <v>23</v>
      </c>
      <c r="E6" s="13">
        <v>439</v>
      </c>
      <c r="F6" s="13">
        <v>1</v>
      </c>
      <c r="G6" s="13" t="s">
        <v>24</v>
      </c>
      <c r="H6" s="13">
        <v>23</v>
      </c>
      <c r="I6" s="13">
        <v>18</v>
      </c>
      <c r="J6" s="13">
        <v>7</v>
      </c>
      <c r="K6" s="13">
        <v>22</v>
      </c>
      <c r="L6" s="13">
        <v>18</v>
      </c>
      <c r="M6" s="13">
        <v>5</v>
      </c>
      <c r="N6" s="13">
        <v>16</v>
      </c>
      <c r="O6" s="13">
        <v>0.4</v>
      </c>
      <c r="P6" s="13">
        <v>1704</v>
      </c>
      <c r="Q6" s="13">
        <v>4.8</v>
      </c>
      <c r="R6" s="13">
        <v>8</v>
      </c>
      <c r="S6" s="13">
        <v>11.7</v>
      </c>
      <c r="T6" s="13">
        <v>1.5</v>
      </c>
      <c r="U6" s="13" t="s">
        <v>27</v>
      </c>
    </row>
    <row r="8" spans="1:21" x14ac:dyDescent="0.25">
      <c r="A8" s="2" t="s">
        <v>97</v>
      </c>
    </row>
    <row r="9" spans="1:21" s="2" customFormat="1" x14ac:dyDescent="0.25">
      <c r="A9" s="2" t="s">
        <v>84</v>
      </c>
      <c r="B9" s="2" t="s">
        <v>1</v>
      </c>
      <c r="C9" s="2" t="s">
        <v>2</v>
      </c>
      <c r="D9" s="2" t="s">
        <v>3</v>
      </c>
      <c r="E9" s="2" t="s">
        <v>4</v>
      </c>
      <c r="F9" s="2" t="s">
        <v>5</v>
      </c>
      <c r="G9" s="2" t="s">
        <v>6</v>
      </c>
      <c r="H9" s="2" t="s">
        <v>7</v>
      </c>
      <c r="I9" s="2" t="s">
        <v>8</v>
      </c>
      <c r="J9" s="2" t="s">
        <v>9</v>
      </c>
      <c r="K9" s="2" t="s">
        <v>10</v>
      </c>
      <c r="L9" s="2" t="s">
        <v>11</v>
      </c>
      <c r="M9" s="2" t="s">
        <v>12</v>
      </c>
      <c r="N9" s="2" t="s">
        <v>13</v>
      </c>
      <c r="O9" s="2" t="s">
        <v>14</v>
      </c>
      <c r="P9" s="2" t="s">
        <v>15</v>
      </c>
      <c r="Q9" s="2" t="s">
        <v>16</v>
      </c>
      <c r="R9" s="2" t="s">
        <v>17</v>
      </c>
      <c r="S9" s="2" t="s">
        <v>18</v>
      </c>
      <c r="T9" s="2" t="s">
        <v>19</v>
      </c>
      <c r="U9" s="2" t="s">
        <v>20</v>
      </c>
    </row>
    <row r="10" spans="1:21" x14ac:dyDescent="0.25">
      <c r="A10" s="14" t="s">
        <v>56</v>
      </c>
      <c r="B10" s="14">
        <v>177</v>
      </c>
      <c r="C10" s="14" t="s">
        <v>52</v>
      </c>
      <c r="D10" s="14" t="s">
        <v>23</v>
      </c>
      <c r="E10" s="14">
        <v>379.99</v>
      </c>
      <c r="F10" s="14">
        <v>1</v>
      </c>
      <c r="G10" s="14" t="s">
        <v>39</v>
      </c>
      <c r="H10" s="14">
        <v>1</v>
      </c>
      <c r="I10" s="14">
        <v>0</v>
      </c>
      <c r="J10" s="14">
        <v>1</v>
      </c>
      <c r="K10" s="14">
        <v>1</v>
      </c>
      <c r="L10" s="14">
        <v>0</v>
      </c>
      <c r="M10" s="14">
        <v>0</v>
      </c>
      <c r="N10" s="14">
        <v>1</v>
      </c>
      <c r="O10" s="14">
        <v>0.3</v>
      </c>
      <c r="P10" s="14">
        <v>6295</v>
      </c>
      <c r="Q10" s="14">
        <v>3</v>
      </c>
      <c r="R10" s="14">
        <v>7.44</v>
      </c>
      <c r="S10" s="14">
        <v>10.43</v>
      </c>
      <c r="T10" s="14">
        <v>1.02</v>
      </c>
      <c r="U10" s="14" t="s">
        <v>25</v>
      </c>
    </row>
    <row r="11" spans="1:21" x14ac:dyDescent="0.25">
      <c r="A11" s="14" t="s">
        <v>56</v>
      </c>
      <c r="B11" s="14">
        <v>182</v>
      </c>
      <c r="C11" s="14" t="s">
        <v>57</v>
      </c>
      <c r="D11" s="14" t="s">
        <v>23</v>
      </c>
      <c r="E11" s="14">
        <v>349.99</v>
      </c>
      <c r="F11" s="14">
        <v>1</v>
      </c>
      <c r="G11" s="14" t="s">
        <v>39</v>
      </c>
      <c r="H11" s="14">
        <v>22</v>
      </c>
      <c r="I11" s="14">
        <v>10</v>
      </c>
      <c r="J11" s="14">
        <v>6</v>
      </c>
      <c r="K11" s="14">
        <v>2</v>
      </c>
      <c r="L11" s="14">
        <v>10</v>
      </c>
      <c r="M11" s="14">
        <v>3</v>
      </c>
      <c r="N11" s="14">
        <v>3</v>
      </c>
      <c r="O11" s="14">
        <v>0.3</v>
      </c>
      <c r="P11" s="14">
        <v>2723</v>
      </c>
      <c r="Q11" s="14">
        <v>5</v>
      </c>
      <c r="R11" s="14">
        <v>7.57</v>
      </c>
      <c r="S11" s="14">
        <v>10.47</v>
      </c>
      <c r="T11" s="14">
        <v>1.43</v>
      </c>
      <c r="U11" s="14" t="s">
        <v>25</v>
      </c>
    </row>
    <row r="12" spans="1:21" x14ac:dyDescent="0.25">
      <c r="A12" s="14"/>
      <c r="B12" s="14"/>
      <c r="C12" s="14"/>
      <c r="D12" s="14"/>
      <c r="E12" s="14"/>
      <c r="F12" s="14"/>
      <c r="G12" s="14"/>
      <c r="H12" s="14"/>
      <c r="I12" s="14"/>
      <c r="J12" s="14"/>
      <c r="K12" s="14"/>
      <c r="L12" s="14"/>
      <c r="M12" s="14"/>
      <c r="N12" s="14"/>
      <c r="O12" s="14"/>
      <c r="P12" s="14"/>
      <c r="Q12" s="14"/>
      <c r="R12" s="14"/>
      <c r="S12" s="14"/>
      <c r="T12" s="14"/>
      <c r="U12" s="14"/>
    </row>
    <row r="13" spans="1:21" x14ac:dyDescent="0.25">
      <c r="A13" s="14"/>
      <c r="B13" s="14"/>
      <c r="C13" s="14"/>
      <c r="D13" s="14"/>
      <c r="E13" s="14"/>
      <c r="F13" s="14"/>
      <c r="G13" s="14"/>
      <c r="H13" s="14"/>
      <c r="I13" s="14"/>
      <c r="J13" s="14"/>
      <c r="K13" s="14"/>
      <c r="L13" s="14"/>
      <c r="M13" s="14"/>
      <c r="N13" s="14"/>
      <c r="O13" s="14"/>
      <c r="P13" s="14"/>
      <c r="Q13" s="14"/>
      <c r="R13" s="14"/>
      <c r="S13" s="14"/>
      <c r="T13" s="14"/>
      <c r="U13" s="14"/>
    </row>
    <row r="15" spans="1:21" s="5" customFormat="1" x14ac:dyDescent="0.25">
      <c r="A15" s="6" t="s">
        <v>99</v>
      </c>
      <c r="B15" s="7"/>
      <c r="C15" s="7"/>
      <c r="D15" s="7"/>
      <c r="E15" s="7"/>
      <c r="F15" s="7"/>
      <c r="G15" s="7"/>
      <c r="H15" s="7"/>
      <c r="I15" s="7"/>
      <c r="J15" s="7"/>
      <c r="K15" s="7"/>
      <c r="L15" s="7"/>
      <c r="M15" s="7"/>
      <c r="N15" s="7"/>
      <c r="O15" s="7"/>
      <c r="P15" s="7"/>
      <c r="Q15" s="7"/>
      <c r="R15" s="7"/>
      <c r="S15" s="7"/>
      <c r="T15" s="7"/>
      <c r="U15" s="7"/>
    </row>
    <row r="16" spans="1:21" s="5" customFormat="1" x14ac:dyDescent="0.25"/>
    <row r="17" spans="1:21" x14ac:dyDescent="0.25">
      <c r="A17" s="2" t="s">
        <v>86</v>
      </c>
    </row>
    <row r="18" spans="1:21" x14ac:dyDescent="0.25">
      <c r="A18" t="s">
        <v>84</v>
      </c>
      <c r="B18" t="s">
        <v>1</v>
      </c>
      <c r="C18" t="s">
        <v>2</v>
      </c>
      <c r="D18" t="s">
        <v>3</v>
      </c>
      <c r="E18" t="s">
        <v>4</v>
      </c>
      <c r="F18" t="s">
        <v>5</v>
      </c>
      <c r="G18" t="s">
        <v>6</v>
      </c>
      <c r="H18" t="s">
        <v>7</v>
      </c>
      <c r="I18" t="s">
        <v>8</v>
      </c>
      <c r="J18" t="s">
        <v>9</v>
      </c>
      <c r="K18" t="s">
        <v>10</v>
      </c>
      <c r="L18" t="s">
        <v>11</v>
      </c>
      <c r="M18" t="s">
        <v>12</v>
      </c>
      <c r="N18" t="s">
        <v>13</v>
      </c>
      <c r="O18" t="s">
        <v>14</v>
      </c>
      <c r="P18" t="s">
        <v>15</v>
      </c>
      <c r="Q18" t="s">
        <v>16</v>
      </c>
      <c r="R18" t="s">
        <v>17</v>
      </c>
      <c r="S18" t="s">
        <v>18</v>
      </c>
      <c r="T18" t="s">
        <v>19</v>
      </c>
      <c r="U18" t="s">
        <v>20</v>
      </c>
    </row>
    <row r="19" spans="1:21" x14ac:dyDescent="0.25">
      <c r="A19" s="13" t="s">
        <v>56</v>
      </c>
      <c r="B19" s="13">
        <v>181</v>
      </c>
      <c r="C19" s="13" t="s">
        <v>31</v>
      </c>
      <c r="D19" s="13" t="s">
        <v>23</v>
      </c>
      <c r="E19" s="13">
        <v>439</v>
      </c>
      <c r="F19" s="13">
        <v>1</v>
      </c>
      <c r="G19">
        <f>VLOOKUP(G6,'Warranty Scale'!A2:B6,2,FALSE)</f>
        <v>1</v>
      </c>
      <c r="H19" s="3">
        <f>H6/SUM($H$6:$L$6)</f>
        <v>0.26136363636363635</v>
      </c>
      <c r="I19" s="3">
        <f>I6/SUM($H$6:$L$6)</f>
        <v>0.20454545454545456</v>
      </c>
      <c r="J19" s="3">
        <f>J6/SUM($H$6:$L$6)</f>
        <v>7.9545454545454544E-2</v>
      </c>
      <c r="K19" s="3">
        <f>K6/SUM($H$6:$L$6)</f>
        <v>0.25</v>
      </c>
      <c r="L19" s="3">
        <f>L6/SUM($H$6:$L$6)</f>
        <v>0.20454545454545456</v>
      </c>
      <c r="M19" s="3">
        <f>M6/SUM($M$6:$N$6)</f>
        <v>0.23809523809523808</v>
      </c>
      <c r="N19" s="3">
        <f>N6/SUM($M$6:$N$6)</f>
        <v>0.76190476190476186</v>
      </c>
      <c r="O19" s="13">
        <v>0.4</v>
      </c>
      <c r="P19" s="13">
        <v>1704</v>
      </c>
      <c r="Q19" s="13">
        <v>4.8</v>
      </c>
      <c r="R19" s="13">
        <v>8</v>
      </c>
      <c r="S19" s="13">
        <v>11.7</v>
      </c>
      <c r="T19" s="13">
        <v>1.5</v>
      </c>
      <c r="U19" s="13" t="s">
        <v>27</v>
      </c>
    </row>
    <row r="21" spans="1:21" x14ac:dyDescent="0.25">
      <c r="A21" s="2" t="s">
        <v>71</v>
      </c>
    </row>
    <row r="22" spans="1:21" x14ac:dyDescent="0.25">
      <c r="A22" s="14" t="s">
        <v>56</v>
      </c>
      <c r="B22" s="14">
        <v>177</v>
      </c>
      <c r="C22" s="14" t="s">
        <v>52</v>
      </c>
      <c r="D22" s="14" t="s">
        <v>23</v>
      </c>
      <c r="E22" s="14">
        <v>379.99</v>
      </c>
      <c r="F22" s="14">
        <v>1</v>
      </c>
      <c r="G22">
        <f>VLOOKUP(G10,'Warranty Scale'!$A$2:$B$6,2,FALSE)</f>
        <v>3</v>
      </c>
      <c r="H22" s="3">
        <f>H10/SUM($H$10:$L$10)</f>
        <v>0.33333333333333331</v>
      </c>
      <c r="I22" s="3">
        <f>I10/SUM($H$10:$L$10)</f>
        <v>0</v>
      </c>
      <c r="J22" s="3">
        <f>J10/SUM($H$10:$L$10)</f>
        <v>0.33333333333333331</v>
      </c>
      <c r="K22" s="3">
        <f>K10/SUM($H$10:$L$10)</f>
        <v>0.33333333333333331</v>
      </c>
      <c r="L22" s="3">
        <f>L10/SUM($H$10:$L$10)</f>
        <v>0</v>
      </c>
      <c r="M22" s="3">
        <f>M10/SUM($M$10:$N$10)</f>
        <v>0</v>
      </c>
      <c r="N22" s="3">
        <f>N10/SUM($M$10:$N$10)</f>
        <v>1</v>
      </c>
      <c r="O22" s="14">
        <v>0.3</v>
      </c>
      <c r="P22" s="14">
        <v>6295</v>
      </c>
      <c r="Q22" s="14">
        <v>3</v>
      </c>
      <c r="R22" s="14">
        <v>7.44</v>
      </c>
      <c r="S22" s="14">
        <v>10.43</v>
      </c>
      <c r="T22" s="14">
        <v>1.02</v>
      </c>
      <c r="U22" s="14" t="s">
        <v>25</v>
      </c>
    </row>
    <row r="23" spans="1:21" x14ac:dyDescent="0.25">
      <c r="A23" s="14" t="s">
        <v>56</v>
      </c>
      <c r="B23" s="14">
        <v>182</v>
      </c>
      <c r="C23" s="14" t="s">
        <v>57</v>
      </c>
      <c r="D23" s="14" t="s">
        <v>23</v>
      </c>
      <c r="E23" s="14">
        <v>349.99</v>
      </c>
      <c r="F23" s="14">
        <v>1</v>
      </c>
      <c r="G23">
        <f>VLOOKUP(G11,'Warranty Scale'!$A$2:$B$6,2,FALSE)</f>
        <v>3</v>
      </c>
      <c r="H23" s="3">
        <f>H11/SUM($H$11:$L$11)</f>
        <v>0.44</v>
      </c>
      <c r="I23" s="17">
        <f t="shared" ref="I23:L23" si="0">I11/SUM($H$11:$L$11)</f>
        <v>0.2</v>
      </c>
      <c r="J23" s="17">
        <f t="shared" si="0"/>
        <v>0.12</v>
      </c>
      <c r="K23" s="17">
        <f t="shared" si="0"/>
        <v>0.04</v>
      </c>
      <c r="L23" s="17">
        <f t="shared" si="0"/>
        <v>0.2</v>
      </c>
      <c r="M23" s="3">
        <f>M11/SUM($M$11:$N$11)</f>
        <v>0.5</v>
      </c>
      <c r="N23" s="3">
        <f>N11/SUM($M$11:$N$11)</f>
        <v>0.5</v>
      </c>
      <c r="O23" s="14">
        <v>0.3</v>
      </c>
      <c r="P23" s="14">
        <v>2723</v>
      </c>
      <c r="Q23" s="14">
        <v>5</v>
      </c>
      <c r="R23" s="14">
        <v>7.57</v>
      </c>
      <c r="S23" s="14">
        <v>10.47</v>
      </c>
      <c r="T23" s="14">
        <v>1.43</v>
      </c>
      <c r="U23" s="14" t="s">
        <v>25</v>
      </c>
    </row>
    <row r="24" spans="1:21" x14ac:dyDescent="0.25">
      <c r="A24" s="14"/>
      <c r="B24" s="14"/>
      <c r="C24" s="14"/>
      <c r="D24" s="14"/>
      <c r="E24" s="14"/>
      <c r="F24" s="14"/>
      <c r="H24" s="3"/>
      <c r="I24" s="3"/>
      <c r="J24" s="3"/>
      <c r="K24" s="3"/>
      <c r="L24" s="3"/>
      <c r="M24" s="3"/>
      <c r="N24" s="3"/>
      <c r="O24" s="14"/>
      <c r="P24" s="14"/>
      <c r="Q24" s="14"/>
      <c r="R24" s="14"/>
      <c r="S24" s="14"/>
      <c r="T24" s="14"/>
      <c r="U24" s="14"/>
    </row>
    <row r="25" spans="1:21" x14ac:dyDescent="0.25">
      <c r="A25" s="14"/>
      <c r="B25" s="14"/>
      <c r="C25" s="14"/>
      <c r="D25" s="14"/>
      <c r="E25" s="14"/>
      <c r="F25" s="14"/>
      <c r="H25" s="3"/>
      <c r="I25" s="3"/>
      <c r="J25" s="3"/>
      <c r="K25" s="3"/>
      <c r="L25" s="3"/>
      <c r="M25" s="3"/>
      <c r="N25" s="3"/>
      <c r="O25" s="14"/>
      <c r="P25" s="14"/>
      <c r="Q25" s="14"/>
      <c r="R25" s="14"/>
      <c r="S25" s="14"/>
      <c r="T25" s="14"/>
      <c r="U25" s="14"/>
    </row>
    <row r="27" spans="1:21" s="7" customFormat="1" x14ac:dyDescent="0.25">
      <c r="A27" s="6" t="s">
        <v>89</v>
      </c>
    </row>
    <row r="28" spans="1:21" x14ac:dyDescent="0.25">
      <c r="A28" t="s">
        <v>84</v>
      </c>
      <c r="B28" t="s">
        <v>1</v>
      </c>
      <c r="C28" t="s">
        <v>2</v>
      </c>
      <c r="D28" t="s">
        <v>3</v>
      </c>
      <c r="E28" t="s">
        <v>4</v>
      </c>
      <c r="F28" t="s">
        <v>5</v>
      </c>
      <c r="G28" t="s">
        <v>6</v>
      </c>
      <c r="H28" t="s">
        <v>7</v>
      </c>
      <c r="I28" t="s">
        <v>8</v>
      </c>
      <c r="J28" t="s">
        <v>9</v>
      </c>
      <c r="K28" t="s">
        <v>10</v>
      </c>
      <c r="L28" t="s">
        <v>11</v>
      </c>
      <c r="M28" t="s">
        <v>12</v>
      </c>
      <c r="N28" t="s">
        <v>13</v>
      </c>
      <c r="O28" t="s">
        <v>14</v>
      </c>
      <c r="P28" t="s">
        <v>15</v>
      </c>
      <c r="Q28" t="s">
        <v>16</v>
      </c>
      <c r="R28" t="s">
        <v>17</v>
      </c>
      <c r="S28" t="s">
        <v>18</v>
      </c>
      <c r="T28" t="s">
        <v>19</v>
      </c>
      <c r="U28" t="s">
        <v>20</v>
      </c>
    </row>
    <row r="29" spans="1:21" x14ac:dyDescent="0.25">
      <c r="A29" s="2" t="s">
        <v>136</v>
      </c>
    </row>
    <row r="30" spans="1:21" x14ac:dyDescent="0.25">
      <c r="A30" s="14" t="s">
        <v>56</v>
      </c>
      <c r="B30" s="14">
        <v>177</v>
      </c>
      <c r="C30">
        <f>IF(C$19=C22,0,1)</f>
        <v>1</v>
      </c>
      <c r="D30">
        <f>IF(D$19=D22,0,1)</f>
        <v>0</v>
      </c>
      <c r="E30">
        <f>ABS(E$19-E22)</f>
        <v>59.009999999999991</v>
      </c>
      <c r="F30">
        <f>ABS(F$19-F22)</f>
        <v>0</v>
      </c>
      <c r="G30">
        <f>ABS($G$19-G22)</f>
        <v>2</v>
      </c>
      <c r="H30" s="3">
        <f t="shared" ref="H30:T31" si="1">ABS(H$19-H22)</f>
        <v>7.1969696969696961E-2</v>
      </c>
      <c r="I30" s="3">
        <f t="shared" si="1"/>
        <v>0.20454545454545456</v>
      </c>
      <c r="J30" s="3">
        <f t="shared" si="1"/>
        <v>0.25378787878787878</v>
      </c>
      <c r="K30" s="3">
        <f t="shared" si="1"/>
        <v>8.3333333333333315E-2</v>
      </c>
      <c r="L30" s="3">
        <f t="shared" si="1"/>
        <v>0.20454545454545456</v>
      </c>
      <c r="M30" s="3">
        <f t="shared" si="1"/>
        <v>0.23809523809523808</v>
      </c>
      <c r="N30" s="3">
        <f t="shared" si="1"/>
        <v>0.23809523809523814</v>
      </c>
      <c r="O30" s="3">
        <f t="shared" si="1"/>
        <v>0.10000000000000003</v>
      </c>
      <c r="P30" s="3">
        <f t="shared" si="1"/>
        <v>4591</v>
      </c>
      <c r="Q30" s="3">
        <f t="shared" si="1"/>
        <v>1.7999999999999998</v>
      </c>
      <c r="R30" s="3">
        <f t="shared" si="1"/>
        <v>0.55999999999999961</v>
      </c>
      <c r="S30" s="3">
        <f t="shared" si="1"/>
        <v>1.2699999999999996</v>
      </c>
      <c r="T30" s="3">
        <f t="shared" si="1"/>
        <v>0.48</v>
      </c>
      <c r="U30">
        <f>IF(U$19 = U22,0,1)</f>
        <v>1</v>
      </c>
    </row>
    <row r="31" spans="1:21" x14ac:dyDescent="0.25">
      <c r="A31" s="14" t="s">
        <v>56</v>
      </c>
      <c r="B31" s="14">
        <v>182</v>
      </c>
      <c r="C31">
        <f t="shared" ref="C31:D31" si="2">IF(C$19=C23,0,1)</f>
        <v>1</v>
      </c>
      <c r="D31">
        <f t="shared" si="2"/>
        <v>0</v>
      </c>
      <c r="E31">
        <f t="shared" ref="E31:F31" si="3">ABS(E$19-E23)</f>
        <v>89.009999999999991</v>
      </c>
      <c r="F31">
        <f t="shared" si="3"/>
        <v>0</v>
      </c>
      <c r="G31">
        <f t="shared" ref="G31" si="4">ABS($G$19-G23)</f>
        <v>2</v>
      </c>
      <c r="H31" s="3">
        <f t="shared" si="1"/>
        <v>0.17863636363636365</v>
      </c>
      <c r="I31" s="3">
        <f t="shared" si="1"/>
        <v>4.545454545454547E-3</v>
      </c>
      <c r="J31" s="3">
        <f t="shared" si="1"/>
        <v>4.0454545454545451E-2</v>
      </c>
      <c r="K31" s="3">
        <f t="shared" si="1"/>
        <v>0.21</v>
      </c>
      <c r="L31" s="3">
        <f t="shared" si="1"/>
        <v>4.545454545454547E-3</v>
      </c>
      <c r="M31" s="3">
        <f t="shared" si="1"/>
        <v>0.26190476190476192</v>
      </c>
      <c r="N31" s="3">
        <f t="shared" si="1"/>
        <v>0.26190476190476186</v>
      </c>
      <c r="O31" s="3">
        <f t="shared" si="1"/>
        <v>0.10000000000000003</v>
      </c>
      <c r="P31" s="3">
        <f t="shared" si="1"/>
        <v>1019</v>
      </c>
      <c r="Q31" s="3">
        <f t="shared" si="1"/>
        <v>0.20000000000000018</v>
      </c>
      <c r="R31" s="3">
        <f t="shared" si="1"/>
        <v>0.42999999999999972</v>
      </c>
      <c r="S31" s="3">
        <f t="shared" si="1"/>
        <v>1.2299999999999986</v>
      </c>
      <c r="T31" s="3">
        <f t="shared" si="1"/>
        <v>7.0000000000000062E-2</v>
      </c>
      <c r="U31">
        <f>IF(U$19 = U23,0,1)</f>
        <v>1</v>
      </c>
    </row>
    <row r="32" spans="1:21" x14ac:dyDescent="0.25">
      <c r="A32" s="14"/>
      <c r="B32" s="14"/>
      <c r="H32" s="3"/>
      <c r="I32" s="3"/>
      <c r="J32" s="3"/>
      <c r="K32" s="3"/>
      <c r="L32" s="3"/>
      <c r="M32" s="3"/>
      <c r="N32" s="3"/>
      <c r="O32" s="3"/>
      <c r="P32" s="3"/>
      <c r="Q32" s="3"/>
      <c r="R32" s="3"/>
      <c r="S32" s="3"/>
      <c r="T32" s="3"/>
    </row>
    <row r="33" spans="1:21" x14ac:dyDescent="0.25">
      <c r="A33" s="14"/>
      <c r="B33" s="14"/>
      <c r="H33" s="3"/>
      <c r="I33" s="3"/>
      <c r="J33" s="3"/>
      <c r="K33" s="3"/>
      <c r="L33" s="3"/>
      <c r="M33" s="3"/>
      <c r="N33" s="3"/>
      <c r="O33" s="3"/>
      <c r="P33" s="3"/>
      <c r="Q33" s="3"/>
      <c r="R33" s="3"/>
      <c r="S33" s="3"/>
      <c r="T33" s="3"/>
    </row>
    <row r="35" spans="1:21" s="7" customFormat="1" x14ac:dyDescent="0.25">
      <c r="A35" s="6" t="s">
        <v>88</v>
      </c>
    </row>
    <row r="36" spans="1:21" x14ac:dyDescent="0.25">
      <c r="A36" t="s">
        <v>84</v>
      </c>
      <c r="B36" t="s">
        <v>1</v>
      </c>
      <c r="C36" t="s">
        <v>2</v>
      </c>
      <c r="D36" t="s">
        <v>3</v>
      </c>
      <c r="E36" t="s">
        <v>4</v>
      </c>
      <c r="F36" t="s">
        <v>5</v>
      </c>
      <c r="G36" t="s">
        <v>6</v>
      </c>
      <c r="H36" t="s">
        <v>7</v>
      </c>
      <c r="I36" t="s">
        <v>8</v>
      </c>
      <c r="J36" t="s">
        <v>9</v>
      </c>
      <c r="K36" t="s">
        <v>10</v>
      </c>
      <c r="L36" t="s">
        <v>11</v>
      </c>
      <c r="M36" t="s">
        <v>12</v>
      </c>
      <c r="N36" t="s">
        <v>13</v>
      </c>
      <c r="O36" t="s">
        <v>14</v>
      </c>
      <c r="P36" t="s">
        <v>15</v>
      </c>
      <c r="Q36" t="s">
        <v>16</v>
      </c>
      <c r="R36" t="s">
        <v>17</v>
      </c>
      <c r="S36" t="s">
        <v>18</v>
      </c>
      <c r="T36" t="s">
        <v>19</v>
      </c>
      <c r="U36" t="s">
        <v>20</v>
      </c>
    </row>
    <row r="37" spans="1:21" x14ac:dyDescent="0.25">
      <c r="A37" t="s">
        <v>72</v>
      </c>
      <c r="B37" t="s">
        <v>72</v>
      </c>
      <c r="C37">
        <v>3</v>
      </c>
      <c r="D37">
        <v>1</v>
      </c>
      <c r="E37">
        <v>2</v>
      </c>
      <c r="F37">
        <v>2</v>
      </c>
      <c r="G37">
        <v>2</v>
      </c>
      <c r="H37">
        <v>2</v>
      </c>
      <c r="I37">
        <v>1</v>
      </c>
      <c r="J37">
        <v>1</v>
      </c>
      <c r="K37">
        <v>1</v>
      </c>
      <c r="L37">
        <v>2</v>
      </c>
      <c r="M37">
        <v>2</v>
      </c>
      <c r="N37">
        <v>2</v>
      </c>
      <c r="O37">
        <v>2</v>
      </c>
      <c r="P37">
        <v>0</v>
      </c>
      <c r="Q37">
        <v>2</v>
      </c>
      <c r="R37">
        <v>1</v>
      </c>
      <c r="S37">
        <v>2</v>
      </c>
      <c r="T37">
        <v>2</v>
      </c>
      <c r="U37">
        <v>1</v>
      </c>
    </row>
    <row r="38" spans="1:21" ht="16.5" customHeight="1" x14ac:dyDescent="0.25"/>
    <row r="39" spans="1:21" s="7" customFormat="1" x14ac:dyDescent="0.25">
      <c r="A39" s="6" t="s">
        <v>91</v>
      </c>
    </row>
    <row r="41" spans="1:21" x14ac:dyDescent="0.25">
      <c r="A41" s="14" t="s">
        <v>56</v>
      </c>
      <c r="B41" s="14">
        <v>177</v>
      </c>
      <c r="C41" s="3">
        <f>C30*C$37</f>
        <v>3</v>
      </c>
      <c r="D41" s="3">
        <f>D30*D37</f>
        <v>0</v>
      </c>
      <c r="E41" s="3">
        <f>E30*E37</f>
        <v>118.01999999999998</v>
      </c>
      <c r="F41" s="3">
        <f>F30*F37</f>
        <v>0</v>
      </c>
      <c r="G41" s="3">
        <f>G30*G37</f>
        <v>4</v>
      </c>
      <c r="H41" s="3">
        <f t="shared" ref="H41:U41" si="5">H30*H37</f>
        <v>0.14393939393939392</v>
      </c>
      <c r="I41" s="3">
        <f t="shared" si="5"/>
        <v>0.20454545454545456</v>
      </c>
      <c r="J41" s="3">
        <f t="shared" si="5"/>
        <v>0.25378787878787878</v>
      </c>
      <c r="K41" s="3">
        <f t="shared" si="5"/>
        <v>8.3333333333333315E-2</v>
      </c>
      <c r="L41" s="3">
        <f t="shared" si="5"/>
        <v>0.40909090909090912</v>
      </c>
      <c r="M41" s="3">
        <f t="shared" si="5"/>
        <v>0.47619047619047616</v>
      </c>
      <c r="N41" s="3">
        <f t="shared" si="5"/>
        <v>0.47619047619047628</v>
      </c>
      <c r="O41" s="3">
        <f t="shared" si="5"/>
        <v>0.20000000000000007</v>
      </c>
      <c r="P41" s="3">
        <f t="shared" si="5"/>
        <v>0</v>
      </c>
      <c r="Q41" s="3">
        <f t="shared" si="5"/>
        <v>3.5999999999999996</v>
      </c>
      <c r="R41" s="3">
        <f t="shared" si="5"/>
        <v>0.55999999999999961</v>
      </c>
      <c r="S41" s="3">
        <f t="shared" si="5"/>
        <v>2.5399999999999991</v>
      </c>
      <c r="T41" s="3">
        <f t="shared" si="5"/>
        <v>0.96</v>
      </c>
      <c r="U41">
        <f t="shared" si="5"/>
        <v>1</v>
      </c>
    </row>
    <row r="42" spans="1:21" x14ac:dyDescent="0.25">
      <c r="A42" s="14" t="s">
        <v>56</v>
      </c>
      <c r="B42" s="14">
        <v>182</v>
      </c>
      <c r="C42" s="3">
        <f>C31*C$37</f>
        <v>3</v>
      </c>
      <c r="D42" s="3">
        <f t="shared" ref="D42:F42" si="6">D31*D$37</f>
        <v>0</v>
      </c>
      <c r="E42" s="3">
        <f t="shared" si="6"/>
        <v>178.01999999999998</v>
      </c>
      <c r="F42" s="3">
        <f t="shared" si="6"/>
        <v>0</v>
      </c>
      <c r="G42" s="3">
        <f t="shared" ref="G42" si="7">G31*G$37</f>
        <v>4</v>
      </c>
      <c r="H42" s="3">
        <f t="shared" ref="H42:U42" si="8">H31*H$37</f>
        <v>0.3572727272727273</v>
      </c>
      <c r="I42" s="3">
        <f t="shared" si="8"/>
        <v>4.545454545454547E-3</v>
      </c>
      <c r="J42" s="3">
        <f t="shared" si="8"/>
        <v>4.0454545454545451E-2</v>
      </c>
      <c r="K42" s="3">
        <f t="shared" si="8"/>
        <v>0.21</v>
      </c>
      <c r="L42" s="3">
        <f t="shared" si="8"/>
        <v>9.0909090909090939E-3</v>
      </c>
      <c r="M42" s="3">
        <f t="shared" si="8"/>
        <v>0.52380952380952384</v>
      </c>
      <c r="N42" s="3">
        <f t="shared" si="8"/>
        <v>0.52380952380952372</v>
      </c>
      <c r="O42" s="3">
        <f t="shared" si="8"/>
        <v>0.20000000000000007</v>
      </c>
      <c r="P42" s="3">
        <f t="shared" si="8"/>
        <v>0</v>
      </c>
      <c r="Q42" s="3">
        <f t="shared" si="8"/>
        <v>0.40000000000000036</v>
      </c>
      <c r="R42" s="3">
        <f t="shared" si="8"/>
        <v>0.42999999999999972</v>
      </c>
      <c r="S42" s="3">
        <f t="shared" si="8"/>
        <v>2.4599999999999973</v>
      </c>
      <c r="T42" s="3">
        <f t="shared" si="8"/>
        <v>0.14000000000000012</v>
      </c>
      <c r="U42">
        <f t="shared" si="8"/>
        <v>1</v>
      </c>
    </row>
    <row r="43" spans="1:21" x14ac:dyDescent="0.25">
      <c r="A43" s="14"/>
      <c r="B43" s="14"/>
      <c r="C43" s="3"/>
      <c r="D43" s="3"/>
      <c r="E43" s="3"/>
      <c r="F43" s="3"/>
      <c r="G43" s="3"/>
      <c r="H43" s="3"/>
      <c r="I43" s="3"/>
      <c r="J43" s="3"/>
      <c r="K43" s="3"/>
      <c r="L43" s="3"/>
      <c r="M43" s="3"/>
      <c r="N43" s="3"/>
      <c r="O43" s="3"/>
      <c r="P43" s="3"/>
      <c r="Q43" s="3"/>
      <c r="R43" s="3"/>
      <c r="S43" s="3"/>
      <c r="T43" s="3"/>
    </row>
    <row r="44" spans="1:21" x14ac:dyDescent="0.25">
      <c r="A44" s="14"/>
      <c r="B44" s="14"/>
      <c r="C44" s="3"/>
      <c r="D44" s="3"/>
      <c r="E44" s="3"/>
      <c r="F44" s="3"/>
      <c r="G44" s="3"/>
      <c r="H44" s="3"/>
      <c r="I44" s="3"/>
      <c r="J44" s="3"/>
      <c r="K44" s="3"/>
      <c r="L44" s="3"/>
      <c r="M44" s="3"/>
      <c r="N44" s="3"/>
      <c r="O44" s="3"/>
      <c r="P44" s="3"/>
      <c r="Q44" s="3"/>
      <c r="R44" s="3"/>
      <c r="S44" s="3"/>
      <c r="T44" s="3"/>
    </row>
    <row r="47" spans="1:21" s="7" customFormat="1" x14ac:dyDescent="0.25">
      <c r="A47" s="6" t="s">
        <v>90</v>
      </c>
    </row>
    <row r="48" spans="1:21" x14ac:dyDescent="0.25">
      <c r="A48" s="2" t="s">
        <v>136</v>
      </c>
    </row>
    <row r="49" spans="1:4" x14ac:dyDescent="0.25">
      <c r="A49" s="2" t="s">
        <v>84</v>
      </c>
      <c r="B49" s="2" t="s">
        <v>1</v>
      </c>
      <c r="C49" s="2" t="s">
        <v>92</v>
      </c>
      <c r="D49" s="2" t="s">
        <v>93</v>
      </c>
    </row>
    <row r="50" spans="1:4" x14ac:dyDescent="0.25">
      <c r="A50" s="14" t="s">
        <v>56</v>
      </c>
      <c r="B50" s="14">
        <v>177</v>
      </c>
      <c r="C50" s="3">
        <f>SUM(C41:U41)</f>
        <v>135.9270779220779</v>
      </c>
      <c r="D50" s="14">
        <v>4</v>
      </c>
    </row>
    <row r="51" spans="1:4" x14ac:dyDescent="0.25">
      <c r="A51" s="14" t="s">
        <v>56</v>
      </c>
      <c r="B51" s="14">
        <v>182</v>
      </c>
      <c r="C51" s="3">
        <f>SUM(C42:U42)</f>
        <v>191.31898268398263</v>
      </c>
      <c r="D51" s="14">
        <v>88</v>
      </c>
    </row>
    <row r="52" spans="1:4" x14ac:dyDescent="0.25">
      <c r="A52" s="14"/>
      <c r="B52" s="14"/>
      <c r="C52" s="3"/>
      <c r="D52" s="14"/>
    </row>
    <row r="53" spans="1:4" x14ac:dyDescent="0.25">
      <c r="A53" s="14"/>
      <c r="B53" s="14"/>
      <c r="C53" s="3"/>
      <c r="D53" s="14"/>
    </row>
    <row r="55" spans="1:4" s="10" customFormat="1" x14ac:dyDescent="0.25">
      <c r="A55" s="12" t="s">
        <v>137</v>
      </c>
    </row>
    <row r="56" spans="1:4" x14ac:dyDescent="0.25">
      <c r="A56" s="2" t="s">
        <v>136</v>
      </c>
    </row>
    <row r="57" spans="1:4" x14ac:dyDescent="0.25">
      <c r="A57" t="s">
        <v>94</v>
      </c>
      <c r="B57" s="15">
        <v>4</v>
      </c>
      <c r="C57" t="s">
        <v>138</v>
      </c>
    </row>
    <row r="58" spans="1:4" x14ac:dyDescent="0.25">
      <c r="A58" t="s">
        <v>107</v>
      </c>
      <c r="B58" s="16">
        <v>439</v>
      </c>
      <c r="C58" t="s">
        <v>104</v>
      </c>
    </row>
    <row r="59" spans="1:4" x14ac:dyDescent="0.25">
      <c r="A59" t="s">
        <v>101</v>
      </c>
      <c r="B59" s="11">
        <f>B57*B58</f>
        <v>1756</v>
      </c>
      <c r="C59" t="s">
        <v>106</v>
      </c>
    </row>
    <row r="60" spans="1:4" x14ac:dyDescent="0.25">
      <c r="A60" t="s">
        <v>95</v>
      </c>
      <c r="B60" s="15">
        <f>'Potential New Product List'!V10</f>
        <v>0.11</v>
      </c>
      <c r="C60" t="s">
        <v>104</v>
      </c>
    </row>
    <row r="61" spans="1:4" x14ac:dyDescent="0.25">
      <c r="A61" t="s">
        <v>105</v>
      </c>
      <c r="B61" s="11">
        <f>B59*B60</f>
        <v>193.16</v>
      </c>
      <c r="C61" t="s">
        <v>108</v>
      </c>
    </row>
  </sheetData>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workbookViewId="0">
      <selection activeCell="A2" sqref="A2"/>
    </sheetView>
  </sheetViews>
  <sheetFormatPr defaultColWidth="8.85546875" defaultRowHeight="15" x14ac:dyDescent="0.25"/>
  <cols>
    <col min="1" max="1" width="27.7109375" customWidth="1"/>
    <col min="2" max="2" width="12.5703125" customWidth="1"/>
    <col min="3" max="3" width="11.85546875" customWidth="1"/>
    <col min="4" max="4" width="12.42578125" customWidth="1"/>
    <col min="5" max="5" width="8" customWidth="1"/>
    <col min="6" max="6" width="21.7109375" customWidth="1"/>
    <col min="7" max="7" width="18.7109375" customWidth="1"/>
    <col min="8" max="12" width="13.85546875" customWidth="1"/>
    <col min="13" max="13" width="22.42578125" customWidth="1"/>
    <col min="14" max="14" width="23.28515625" customWidth="1"/>
    <col min="15" max="15" width="35.28515625" customWidth="1"/>
    <col min="16" max="16" width="16.140625" customWidth="1"/>
    <col min="17" max="17" width="20.28515625" customWidth="1"/>
    <col min="18" max="19" width="13.85546875" customWidth="1"/>
    <col min="20" max="20" width="14.28515625" customWidth="1"/>
    <col min="21" max="21" width="9.5703125" customWidth="1"/>
  </cols>
  <sheetData>
    <row r="1" spans="1:21" ht="15.75" x14ac:dyDescent="0.25">
      <c r="A1" s="9" t="s">
        <v>142</v>
      </c>
      <c r="B1" s="9"/>
      <c r="C1" s="9"/>
      <c r="D1" s="9"/>
    </row>
    <row r="2" spans="1:21" ht="15.75" x14ac:dyDescent="0.25">
      <c r="A2" s="9"/>
      <c r="B2" s="9"/>
      <c r="C2" s="9"/>
      <c r="D2" s="9"/>
    </row>
    <row r="3" spans="1:21" s="10" customFormat="1" x14ac:dyDescent="0.25">
      <c r="A3" s="10" t="s">
        <v>87</v>
      </c>
    </row>
    <row r="4" spans="1:21" x14ac:dyDescent="0.25">
      <c r="A4" s="2" t="s">
        <v>85</v>
      </c>
    </row>
    <row r="5" spans="1:21" s="2" customFormat="1" x14ac:dyDescent="0.25">
      <c r="A5" s="2" t="s">
        <v>84</v>
      </c>
      <c r="B5" s="2" t="s">
        <v>1</v>
      </c>
      <c r="C5" s="2" t="s">
        <v>2</v>
      </c>
      <c r="D5" s="2" t="s">
        <v>3</v>
      </c>
      <c r="E5" s="2" t="s">
        <v>4</v>
      </c>
      <c r="F5" s="2" t="s">
        <v>5</v>
      </c>
      <c r="G5" s="2" t="s">
        <v>6</v>
      </c>
      <c r="H5" s="2" t="s">
        <v>7</v>
      </c>
      <c r="I5" s="2" t="s">
        <v>8</v>
      </c>
      <c r="J5" s="2" t="s">
        <v>9</v>
      </c>
      <c r="K5" s="2" t="s">
        <v>10</v>
      </c>
      <c r="L5" s="2" t="s">
        <v>11</v>
      </c>
      <c r="M5" s="2" t="s">
        <v>12</v>
      </c>
      <c r="N5" s="2" t="s">
        <v>13</v>
      </c>
      <c r="O5" s="2" t="s">
        <v>14</v>
      </c>
      <c r="P5" s="2" t="s">
        <v>15</v>
      </c>
      <c r="Q5" s="2" t="s">
        <v>16</v>
      </c>
      <c r="R5" s="2" t="s">
        <v>17</v>
      </c>
      <c r="S5" s="2" t="s">
        <v>18</v>
      </c>
      <c r="T5" s="2" t="s">
        <v>19</v>
      </c>
      <c r="U5" s="2" t="s">
        <v>20</v>
      </c>
    </row>
    <row r="6" spans="1:21" x14ac:dyDescent="0.25">
      <c r="A6" s="13" t="s">
        <v>56</v>
      </c>
      <c r="B6" s="13">
        <v>183</v>
      </c>
      <c r="C6" s="13" t="s">
        <v>52</v>
      </c>
      <c r="D6" s="13" t="s">
        <v>23</v>
      </c>
      <c r="E6" s="13">
        <v>330</v>
      </c>
      <c r="F6" s="13">
        <v>1</v>
      </c>
      <c r="G6" s="13" t="s">
        <v>39</v>
      </c>
      <c r="H6" s="13">
        <v>3</v>
      </c>
      <c r="I6" s="13">
        <v>4</v>
      </c>
      <c r="J6" s="13">
        <v>0</v>
      </c>
      <c r="K6" s="13">
        <v>1</v>
      </c>
      <c r="L6" s="13">
        <v>0</v>
      </c>
      <c r="M6" s="13">
        <v>1</v>
      </c>
      <c r="N6" s="13">
        <v>0</v>
      </c>
      <c r="O6" s="13">
        <v>0.7</v>
      </c>
      <c r="P6" s="13">
        <v>5128</v>
      </c>
      <c r="Q6" s="13">
        <v>4.3</v>
      </c>
      <c r="R6" s="13">
        <v>7.4</v>
      </c>
      <c r="S6" s="13">
        <v>10.4</v>
      </c>
      <c r="T6" s="13">
        <v>0.97</v>
      </c>
      <c r="U6" s="13" t="s">
        <v>25</v>
      </c>
    </row>
    <row r="8" spans="1:21" x14ac:dyDescent="0.25">
      <c r="A8" s="2" t="s">
        <v>97</v>
      </c>
    </row>
    <row r="9" spans="1:21" s="2" customFormat="1" x14ac:dyDescent="0.25">
      <c r="A9" s="2" t="s">
        <v>84</v>
      </c>
      <c r="B9" s="2" t="s">
        <v>1</v>
      </c>
      <c r="C9" s="2" t="s">
        <v>2</v>
      </c>
      <c r="D9" s="2" t="s">
        <v>3</v>
      </c>
      <c r="E9" s="2" t="s">
        <v>4</v>
      </c>
      <c r="F9" s="2" t="s">
        <v>5</v>
      </c>
      <c r="G9" s="2" t="s">
        <v>6</v>
      </c>
      <c r="H9" s="2" t="s">
        <v>7</v>
      </c>
      <c r="I9" s="2" t="s">
        <v>8</v>
      </c>
      <c r="J9" s="2" t="s">
        <v>9</v>
      </c>
      <c r="K9" s="2" t="s">
        <v>10</v>
      </c>
      <c r="L9" s="2" t="s">
        <v>11</v>
      </c>
      <c r="M9" s="2" t="s">
        <v>12</v>
      </c>
      <c r="N9" s="2" t="s">
        <v>13</v>
      </c>
      <c r="O9" s="2" t="s">
        <v>14</v>
      </c>
      <c r="P9" s="2" t="s">
        <v>15</v>
      </c>
      <c r="Q9" s="2" t="s">
        <v>16</v>
      </c>
      <c r="R9" s="2" t="s">
        <v>17</v>
      </c>
      <c r="S9" s="2" t="s">
        <v>18</v>
      </c>
      <c r="T9" s="2" t="s">
        <v>19</v>
      </c>
      <c r="U9" s="2" t="s">
        <v>20</v>
      </c>
    </row>
    <row r="10" spans="1:21" x14ac:dyDescent="0.25">
      <c r="A10" s="14" t="s">
        <v>56</v>
      </c>
      <c r="B10" s="14">
        <v>177</v>
      </c>
      <c r="C10" s="14" t="s">
        <v>52</v>
      </c>
      <c r="D10" s="14" t="s">
        <v>23</v>
      </c>
      <c r="E10" s="14">
        <v>379.99</v>
      </c>
      <c r="F10" s="14">
        <v>1</v>
      </c>
      <c r="G10" s="14" t="s">
        <v>39</v>
      </c>
      <c r="H10" s="14">
        <v>1</v>
      </c>
      <c r="I10" s="14">
        <v>0</v>
      </c>
      <c r="J10" s="14">
        <v>1</v>
      </c>
      <c r="K10" s="14">
        <v>1</v>
      </c>
      <c r="L10" s="14">
        <v>0</v>
      </c>
      <c r="M10" s="14">
        <v>0</v>
      </c>
      <c r="N10" s="14">
        <v>1</v>
      </c>
      <c r="O10" s="14">
        <v>0.3</v>
      </c>
      <c r="P10" s="14">
        <v>6295</v>
      </c>
      <c r="Q10" s="14">
        <v>3</v>
      </c>
      <c r="R10" s="14">
        <v>7.44</v>
      </c>
      <c r="S10" s="14">
        <v>10.43</v>
      </c>
      <c r="T10" s="14">
        <v>1.02</v>
      </c>
      <c r="U10" s="14" t="s">
        <v>25</v>
      </c>
    </row>
    <row r="11" spans="1:21" x14ac:dyDescent="0.25">
      <c r="A11" s="14" t="s">
        <v>56</v>
      </c>
      <c r="B11" s="14">
        <v>182</v>
      </c>
      <c r="C11" s="14" t="s">
        <v>57</v>
      </c>
      <c r="D11" s="14" t="s">
        <v>23</v>
      </c>
      <c r="E11" s="14">
        <v>349.99</v>
      </c>
      <c r="F11" s="14">
        <v>1</v>
      </c>
      <c r="G11" s="14" t="s">
        <v>39</v>
      </c>
      <c r="H11" s="14">
        <v>22</v>
      </c>
      <c r="I11" s="14">
        <v>10</v>
      </c>
      <c r="J11" s="14">
        <v>6</v>
      </c>
      <c r="K11" s="14">
        <v>2</v>
      </c>
      <c r="L11" s="14">
        <v>10</v>
      </c>
      <c r="M11" s="14">
        <v>3</v>
      </c>
      <c r="N11" s="14">
        <v>3</v>
      </c>
      <c r="O11" s="14">
        <v>0.3</v>
      </c>
      <c r="P11" s="14">
        <v>2723</v>
      </c>
      <c r="Q11" s="14">
        <v>5</v>
      </c>
      <c r="R11" s="14">
        <v>7.57</v>
      </c>
      <c r="S11" s="14">
        <v>10.47</v>
      </c>
      <c r="T11" s="14">
        <v>1.43</v>
      </c>
      <c r="U11" s="14" t="s">
        <v>25</v>
      </c>
    </row>
    <row r="12" spans="1:21" x14ac:dyDescent="0.25">
      <c r="A12" s="14"/>
      <c r="B12" s="14"/>
      <c r="C12" s="14"/>
      <c r="D12" s="14"/>
      <c r="E12" s="14"/>
      <c r="F12" s="14"/>
      <c r="G12" s="14"/>
      <c r="H12" s="14"/>
      <c r="I12" s="14"/>
      <c r="J12" s="14"/>
      <c r="K12" s="14"/>
      <c r="L12" s="14"/>
      <c r="M12" s="14"/>
      <c r="N12" s="14"/>
      <c r="O12" s="14"/>
      <c r="P12" s="14"/>
      <c r="Q12" s="14"/>
      <c r="R12" s="14"/>
      <c r="S12" s="14"/>
      <c r="T12" s="14"/>
      <c r="U12" s="14"/>
    </row>
    <row r="13" spans="1:21" x14ac:dyDescent="0.25">
      <c r="A13" s="14"/>
      <c r="B13" s="14"/>
      <c r="C13" s="14"/>
      <c r="D13" s="14"/>
      <c r="E13" s="14"/>
      <c r="F13" s="14"/>
      <c r="G13" s="14"/>
      <c r="H13" s="14"/>
      <c r="I13" s="14"/>
      <c r="J13" s="14"/>
      <c r="K13" s="14"/>
      <c r="L13" s="14"/>
      <c r="M13" s="14"/>
      <c r="N13" s="14"/>
      <c r="O13" s="14"/>
      <c r="P13" s="14"/>
      <c r="Q13" s="14"/>
      <c r="R13" s="14"/>
      <c r="S13" s="14"/>
      <c r="T13" s="14"/>
      <c r="U13" s="14"/>
    </row>
    <row r="15" spans="1:21" s="5" customFormat="1" x14ac:dyDescent="0.25">
      <c r="A15" s="6" t="s">
        <v>99</v>
      </c>
      <c r="B15" s="7"/>
      <c r="C15" s="7"/>
      <c r="D15" s="7"/>
      <c r="E15" s="7"/>
      <c r="F15" s="7"/>
      <c r="G15" s="7"/>
      <c r="H15" s="7"/>
      <c r="I15" s="7"/>
      <c r="J15" s="7"/>
      <c r="K15" s="7"/>
      <c r="L15" s="7"/>
      <c r="M15" s="7"/>
      <c r="N15" s="7"/>
      <c r="O15" s="7"/>
      <c r="P15" s="7"/>
      <c r="Q15" s="7"/>
      <c r="R15" s="7"/>
      <c r="S15" s="7"/>
      <c r="T15" s="7"/>
      <c r="U15" s="7"/>
    </row>
    <row r="16" spans="1:21" s="5" customFormat="1" x14ac:dyDescent="0.25"/>
    <row r="17" spans="1:21" x14ac:dyDescent="0.25">
      <c r="A17" s="2" t="s">
        <v>86</v>
      </c>
    </row>
    <row r="18" spans="1:21" x14ac:dyDescent="0.25">
      <c r="A18" t="s">
        <v>84</v>
      </c>
      <c r="B18" t="s">
        <v>1</v>
      </c>
      <c r="C18" t="s">
        <v>2</v>
      </c>
      <c r="D18" t="s">
        <v>3</v>
      </c>
      <c r="E18" t="s">
        <v>4</v>
      </c>
      <c r="F18" t="s">
        <v>5</v>
      </c>
      <c r="G18" t="s">
        <v>6</v>
      </c>
      <c r="H18" t="s">
        <v>7</v>
      </c>
      <c r="I18" t="s">
        <v>8</v>
      </c>
      <c r="J18" t="s">
        <v>9</v>
      </c>
      <c r="K18" t="s">
        <v>10</v>
      </c>
      <c r="L18" t="s">
        <v>11</v>
      </c>
      <c r="M18" t="s">
        <v>12</v>
      </c>
      <c r="N18" t="s">
        <v>13</v>
      </c>
      <c r="O18" t="s">
        <v>14</v>
      </c>
      <c r="P18" t="s">
        <v>15</v>
      </c>
      <c r="Q18" t="s">
        <v>16</v>
      </c>
      <c r="R18" t="s">
        <v>17</v>
      </c>
      <c r="S18" t="s">
        <v>18</v>
      </c>
      <c r="T18" t="s">
        <v>19</v>
      </c>
      <c r="U18" t="s">
        <v>20</v>
      </c>
    </row>
    <row r="19" spans="1:21" x14ac:dyDescent="0.25">
      <c r="A19" s="13" t="s">
        <v>56</v>
      </c>
      <c r="B19" s="13">
        <v>183</v>
      </c>
      <c r="C19" s="13" t="s">
        <v>52</v>
      </c>
      <c r="D19" s="13" t="s">
        <v>23</v>
      </c>
      <c r="E19" s="13">
        <v>330</v>
      </c>
      <c r="F19" s="13">
        <v>1</v>
      </c>
      <c r="G19">
        <f>VLOOKUP(G6,'Warranty Scale'!A2:B6,2,FALSE)</f>
        <v>3</v>
      </c>
      <c r="H19" s="3">
        <f>H6/SUM($H$6:$L$6)</f>
        <v>0.375</v>
      </c>
      <c r="I19" s="3">
        <f>I6/SUM($H$6:$L$6)</f>
        <v>0.5</v>
      </c>
      <c r="J19" s="3">
        <f>J6/SUM($H$6:$L$6)</f>
        <v>0</v>
      </c>
      <c r="K19" s="3">
        <f>K6/SUM($H$6:$L$6)</f>
        <v>0.125</v>
      </c>
      <c r="L19" s="3">
        <f>L6/SUM($H$6:$L$6)</f>
        <v>0</v>
      </c>
      <c r="M19" s="3">
        <f>M6/SUM($M$6:$N$6)</f>
        <v>1</v>
      </c>
      <c r="N19" s="3">
        <f>N6/SUM($M$6:$N$6)</f>
        <v>0</v>
      </c>
      <c r="O19" s="13">
        <v>0.7</v>
      </c>
      <c r="P19" s="13">
        <v>5128</v>
      </c>
      <c r="Q19" s="13">
        <v>4.3</v>
      </c>
      <c r="R19" s="13">
        <v>7.4</v>
      </c>
      <c r="S19" s="13">
        <v>10.4</v>
      </c>
      <c r="T19" s="13">
        <v>0.97</v>
      </c>
      <c r="U19" s="13" t="s">
        <v>25</v>
      </c>
    </row>
    <row r="21" spans="1:21" x14ac:dyDescent="0.25">
      <c r="A21" s="2" t="s">
        <v>71</v>
      </c>
    </row>
    <row r="22" spans="1:21" x14ac:dyDescent="0.25">
      <c r="A22" s="14" t="s">
        <v>56</v>
      </c>
      <c r="B22" s="14">
        <v>177</v>
      </c>
      <c r="C22" s="14" t="s">
        <v>52</v>
      </c>
      <c r="D22" s="14" t="s">
        <v>23</v>
      </c>
      <c r="E22" s="14">
        <v>379.99</v>
      </c>
      <c r="F22" s="14">
        <v>1</v>
      </c>
      <c r="G22">
        <f>VLOOKUP(G10,'Warranty Scale'!$A$2:$B$6,2,FALSE)</f>
        <v>3</v>
      </c>
      <c r="H22" s="3">
        <f>H10/SUM($H$10:$L$10)</f>
        <v>0.33333333333333331</v>
      </c>
      <c r="I22" s="3">
        <f>I10/SUM($H$10:$L$10)</f>
        <v>0</v>
      </c>
      <c r="J22" s="3">
        <f>J10/SUM($H$10:$L$10)</f>
        <v>0.33333333333333331</v>
      </c>
      <c r="K22" s="3">
        <f>K10/SUM($H$10:$L$10)</f>
        <v>0.33333333333333331</v>
      </c>
      <c r="L22" s="3">
        <f>L10/SUM($H$10:$L$10)</f>
        <v>0</v>
      </c>
      <c r="M22" s="3">
        <f>M10/SUM($M$10:$N$10)</f>
        <v>0</v>
      </c>
      <c r="N22" s="3">
        <f>N10/SUM($M$10:$N$10)</f>
        <v>1</v>
      </c>
      <c r="O22" s="14">
        <v>0.3</v>
      </c>
      <c r="P22" s="14">
        <v>6295</v>
      </c>
      <c r="Q22" s="14">
        <v>3</v>
      </c>
      <c r="R22" s="14">
        <v>7.44</v>
      </c>
      <c r="S22" s="14">
        <v>10.43</v>
      </c>
      <c r="T22" s="14">
        <v>1.02</v>
      </c>
      <c r="U22" s="14" t="s">
        <v>25</v>
      </c>
    </row>
    <row r="23" spans="1:21" x14ac:dyDescent="0.25">
      <c r="A23" s="14" t="s">
        <v>56</v>
      </c>
      <c r="B23" s="14">
        <v>182</v>
      </c>
      <c r="C23" s="14" t="s">
        <v>57</v>
      </c>
      <c r="D23" s="14" t="s">
        <v>23</v>
      </c>
      <c r="E23" s="14">
        <v>349.99</v>
      </c>
      <c r="F23" s="14">
        <v>1</v>
      </c>
      <c r="G23">
        <f>VLOOKUP(G11,'Warranty Scale'!$A$2:$B$6,2,FALSE)</f>
        <v>3</v>
      </c>
      <c r="H23" s="3">
        <f>H11/SUM($H$11:$L$11)</f>
        <v>0.44</v>
      </c>
      <c r="I23" s="17">
        <f t="shared" ref="I23:L23" si="0">I11/SUM($H$11:$L$11)</f>
        <v>0.2</v>
      </c>
      <c r="J23" s="17">
        <f t="shared" si="0"/>
        <v>0.12</v>
      </c>
      <c r="K23" s="17">
        <f t="shared" si="0"/>
        <v>0.04</v>
      </c>
      <c r="L23" s="17">
        <f t="shared" si="0"/>
        <v>0.2</v>
      </c>
      <c r="M23" s="3">
        <f>M11/SUM($M$11:$N$11)</f>
        <v>0.5</v>
      </c>
      <c r="N23" s="3">
        <f>N11/SUM($M$11:$N$11)</f>
        <v>0.5</v>
      </c>
      <c r="O23" s="14">
        <v>0.3</v>
      </c>
      <c r="P23" s="14">
        <v>2723</v>
      </c>
      <c r="Q23" s="14">
        <v>5</v>
      </c>
      <c r="R23" s="14">
        <v>7.57</v>
      </c>
      <c r="S23" s="14">
        <v>10.47</v>
      </c>
      <c r="T23" s="14">
        <v>1.43</v>
      </c>
      <c r="U23" s="14" t="s">
        <v>25</v>
      </c>
    </row>
    <row r="24" spans="1:21" x14ac:dyDescent="0.25">
      <c r="A24" s="14"/>
      <c r="B24" s="14"/>
      <c r="C24" s="14"/>
      <c r="D24" s="14"/>
      <c r="E24" s="14"/>
      <c r="F24" s="14"/>
      <c r="H24" s="3"/>
      <c r="I24" s="3"/>
      <c r="J24" s="3"/>
      <c r="K24" s="3"/>
      <c r="L24" s="3"/>
      <c r="M24" s="3"/>
      <c r="N24" s="3"/>
      <c r="O24" s="37"/>
      <c r="P24" s="37"/>
      <c r="Q24" s="37"/>
      <c r="R24" s="37"/>
      <c r="S24" s="37"/>
      <c r="T24" s="37"/>
      <c r="U24" s="37"/>
    </row>
    <row r="25" spans="1:21" x14ac:dyDescent="0.25">
      <c r="A25" s="14"/>
      <c r="B25" s="14"/>
      <c r="C25" s="14"/>
      <c r="D25" s="14"/>
      <c r="E25" s="14"/>
      <c r="F25" s="14"/>
      <c r="H25" s="3"/>
      <c r="I25" s="3"/>
      <c r="J25" s="3"/>
      <c r="K25" s="3"/>
      <c r="L25" s="3"/>
      <c r="M25" s="3"/>
      <c r="N25" s="3"/>
      <c r="O25" s="37"/>
      <c r="P25" s="37"/>
      <c r="Q25" s="37"/>
      <c r="R25" s="37"/>
      <c r="S25" s="37"/>
      <c r="T25" s="37"/>
      <c r="U25" s="37"/>
    </row>
    <row r="27" spans="1:21" s="7" customFormat="1" x14ac:dyDescent="0.25">
      <c r="A27" s="6" t="s">
        <v>89</v>
      </c>
    </row>
    <row r="28" spans="1:21" x14ac:dyDescent="0.25">
      <c r="A28" t="s">
        <v>84</v>
      </c>
      <c r="B28" t="s">
        <v>1</v>
      </c>
      <c r="C28" t="s">
        <v>2</v>
      </c>
      <c r="D28" t="s">
        <v>3</v>
      </c>
      <c r="E28" t="s">
        <v>4</v>
      </c>
      <c r="F28" t="s">
        <v>5</v>
      </c>
      <c r="G28" t="s">
        <v>6</v>
      </c>
      <c r="H28" t="s">
        <v>7</v>
      </c>
      <c r="I28" t="s">
        <v>8</v>
      </c>
      <c r="J28" t="s">
        <v>9</v>
      </c>
      <c r="K28" t="s">
        <v>10</v>
      </c>
      <c r="L28" t="s">
        <v>11</v>
      </c>
      <c r="M28" t="s">
        <v>12</v>
      </c>
      <c r="N28" t="s">
        <v>13</v>
      </c>
      <c r="O28" t="s">
        <v>14</v>
      </c>
      <c r="P28" t="s">
        <v>15</v>
      </c>
      <c r="Q28" t="s">
        <v>16</v>
      </c>
      <c r="R28" t="s">
        <v>17</v>
      </c>
      <c r="S28" t="s">
        <v>18</v>
      </c>
      <c r="T28" t="s">
        <v>19</v>
      </c>
      <c r="U28" t="s">
        <v>20</v>
      </c>
    </row>
    <row r="29" spans="1:21" x14ac:dyDescent="0.25">
      <c r="A29" s="2" t="s">
        <v>140</v>
      </c>
    </row>
    <row r="30" spans="1:21" x14ac:dyDescent="0.25">
      <c r="A30" s="14" t="s">
        <v>56</v>
      </c>
      <c r="B30" s="14">
        <v>177</v>
      </c>
      <c r="C30">
        <f>IF(C$19=C22,0,1)</f>
        <v>0</v>
      </c>
      <c r="D30">
        <f>IF(D$19=D22,0,1)</f>
        <v>0</v>
      </c>
      <c r="E30">
        <f>ABS(E$19-E22)</f>
        <v>49.990000000000009</v>
      </c>
      <c r="F30">
        <f>ABS(F$19-F22)</f>
        <v>0</v>
      </c>
      <c r="G30">
        <f>ABS($G$19-G22)</f>
        <v>0</v>
      </c>
      <c r="H30" s="3">
        <f t="shared" ref="H30:T31" si="1">ABS(H$19-H22)</f>
        <v>4.1666666666666685E-2</v>
      </c>
      <c r="I30" s="3">
        <f t="shared" si="1"/>
        <v>0.5</v>
      </c>
      <c r="J30" s="3">
        <f t="shared" si="1"/>
        <v>0.33333333333333331</v>
      </c>
      <c r="K30" s="3">
        <f t="shared" si="1"/>
        <v>0.20833333333333331</v>
      </c>
      <c r="L30" s="3">
        <f t="shared" si="1"/>
        <v>0</v>
      </c>
      <c r="M30" s="3">
        <f t="shared" si="1"/>
        <v>1</v>
      </c>
      <c r="N30" s="3">
        <f t="shared" si="1"/>
        <v>1</v>
      </c>
      <c r="O30" s="3">
        <f t="shared" si="1"/>
        <v>0.39999999999999997</v>
      </c>
      <c r="P30" s="3">
        <f t="shared" si="1"/>
        <v>1167</v>
      </c>
      <c r="Q30" s="3">
        <f t="shared" si="1"/>
        <v>1.2999999999999998</v>
      </c>
      <c r="R30" s="3">
        <f t="shared" si="1"/>
        <v>4.0000000000000036E-2</v>
      </c>
      <c r="S30" s="3">
        <f t="shared" si="1"/>
        <v>2.9999999999999361E-2</v>
      </c>
      <c r="T30" s="3">
        <f t="shared" si="1"/>
        <v>5.0000000000000044E-2</v>
      </c>
      <c r="U30">
        <f>IF(U$19 = U22,0,1)</f>
        <v>0</v>
      </c>
    </row>
    <row r="31" spans="1:21" x14ac:dyDescent="0.25">
      <c r="A31" s="14" t="s">
        <v>56</v>
      </c>
      <c r="B31" s="14">
        <v>182</v>
      </c>
      <c r="C31">
        <f t="shared" ref="C31:D31" si="2">IF(C$19=C23,0,1)</f>
        <v>1</v>
      </c>
      <c r="D31">
        <f t="shared" si="2"/>
        <v>0</v>
      </c>
      <c r="E31">
        <f t="shared" ref="E31:F31" si="3">ABS(E$19-E23)</f>
        <v>19.990000000000009</v>
      </c>
      <c r="F31">
        <f t="shared" si="3"/>
        <v>0</v>
      </c>
      <c r="G31">
        <f t="shared" ref="G31" si="4">ABS($G$19-G23)</f>
        <v>0</v>
      </c>
      <c r="H31" s="3">
        <f t="shared" si="1"/>
        <v>6.5000000000000002E-2</v>
      </c>
      <c r="I31" s="3">
        <f t="shared" si="1"/>
        <v>0.3</v>
      </c>
      <c r="J31" s="3">
        <f t="shared" si="1"/>
        <v>0.12</v>
      </c>
      <c r="K31" s="3">
        <f t="shared" si="1"/>
        <v>8.4999999999999992E-2</v>
      </c>
      <c r="L31" s="3">
        <f t="shared" si="1"/>
        <v>0.2</v>
      </c>
      <c r="M31" s="3">
        <f t="shared" si="1"/>
        <v>0.5</v>
      </c>
      <c r="N31" s="3">
        <f t="shared" si="1"/>
        <v>0.5</v>
      </c>
      <c r="O31" s="3">
        <f t="shared" si="1"/>
        <v>0.39999999999999997</v>
      </c>
      <c r="P31" s="3">
        <f t="shared" si="1"/>
        <v>2405</v>
      </c>
      <c r="Q31" s="3">
        <f t="shared" si="1"/>
        <v>0.70000000000000018</v>
      </c>
      <c r="R31" s="3">
        <f t="shared" si="1"/>
        <v>0.16999999999999993</v>
      </c>
      <c r="S31" s="3">
        <f t="shared" si="1"/>
        <v>7.0000000000000284E-2</v>
      </c>
      <c r="T31" s="3">
        <f t="shared" si="1"/>
        <v>0.45999999999999996</v>
      </c>
      <c r="U31">
        <f>IF(U$19 = U23,0,1)</f>
        <v>0</v>
      </c>
    </row>
    <row r="32" spans="1:21" x14ac:dyDescent="0.25">
      <c r="A32" s="14"/>
      <c r="B32" s="14"/>
      <c r="H32" s="3"/>
      <c r="I32" s="3"/>
      <c r="J32" s="3"/>
      <c r="K32" s="3"/>
      <c r="L32" s="3"/>
      <c r="M32" s="3"/>
      <c r="N32" s="3"/>
      <c r="O32" s="3"/>
      <c r="P32" s="3"/>
      <c r="Q32" s="3"/>
      <c r="R32" s="3"/>
      <c r="S32" s="3"/>
      <c r="T32" s="3"/>
    </row>
    <row r="33" spans="1:21" x14ac:dyDescent="0.25">
      <c r="A33" s="14"/>
      <c r="B33" s="14"/>
      <c r="H33" s="3"/>
      <c r="I33" s="3"/>
      <c r="J33" s="3"/>
      <c r="K33" s="3"/>
      <c r="L33" s="3"/>
      <c r="M33" s="3"/>
      <c r="N33" s="3"/>
      <c r="O33" s="3"/>
      <c r="P33" s="3"/>
      <c r="Q33" s="3"/>
      <c r="R33" s="3"/>
      <c r="S33" s="3"/>
      <c r="T33" s="3"/>
    </row>
    <row r="35" spans="1:21" s="7" customFormat="1" x14ac:dyDescent="0.25">
      <c r="A35" s="6" t="s">
        <v>88</v>
      </c>
    </row>
    <row r="36" spans="1:21" x14ac:dyDescent="0.25">
      <c r="A36" t="s">
        <v>84</v>
      </c>
      <c r="B36" t="s">
        <v>1</v>
      </c>
      <c r="C36" t="s">
        <v>2</v>
      </c>
      <c r="D36" t="s">
        <v>3</v>
      </c>
      <c r="E36" t="s">
        <v>4</v>
      </c>
      <c r="F36" t="s">
        <v>5</v>
      </c>
      <c r="G36" t="s">
        <v>6</v>
      </c>
      <c r="H36" t="s">
        <v>7</v>
      </c>
      <c r="I36" t="s">
        <v>8</v>
      </c>
      <c r="J36" t="s">
        <v>9</v>
      </c>
      <c r="K36" t="s">
        <v>10</v>
      </c>
      <c r="L36" t="s">
        <v>11</v>
      </c>
      <c r="M36" t="s">
        <v>12</v>
      </c>
      <c r="N36" t="s">
        <v>13</v>
      </c>
      <c r="O36" t="s">
        <v>14</v>
      </c>
      <c r="P36" t="s">
        <v>15</v>
      </c>
      <c r="Q36" t="s">
        <v>16</v>
      </c>
      <c r="R36" t="s">
        <v>17</v>
      </c>
      <c r="S36" t="s">
        <v>18</v>
      </c>
      <c r="T36" t="s">
        <v>19</v>
      </c>
      <c r="U36" t="s">
        <v>20</v>
      </c>
    </row>
    <row r="37" spans="1:21" x14ac:dyDescent="0.25">
      <c r="A37" t="s">
        <v>72</v>
      </c>
      <c r="B37" t="s">
        <v>72</v>
      </c>
      <c r="C37">
        <v>2</v>
      </c>
      <c r="D37">
        <v>1</v>
      </c>
      <c r="E37">
        <v>1</v>
      </c>
      <c r="F37">
        <v>2</v>
      </c>
      <c r="G37">
        <v>2</v>
      </c>
      <c r="H37">
        <v>2</v>
      </c>
      <c r="I37">
        <v>1</v>
      </c>
      <c r="J37">
        <v>1</v>
      </c>
      <c r="K37">
        <v>1</v>
      </c>
      <c r="L37">
        <v>2</v>
      </c>
      <c r="M37">
        <v>2</v>
      </c>
      <c r="N37">
        <v>2</v>
      </c>
      <c r="O37">
        <v>2</v>
      </c>
      <c r="P37">
        <v>0</v>
      </c>
      <c r="Q37">
        <v>2</v>
      </c>
      <c r="R37">
        <v>1</v>
      </c>
      <c r="S37">
        <v>2</v>
      </c>
      <c r="T37">
        <v>2</v>
      </c>
      <c r="U37">
        <v>1</v>
      </c>
    </row>
    <row r="38" spans="1:21" ht="16.5" customHeight="1" x14ac:dyDescent="0.25"/>
    <row r="39" spans="1:21" s="7" customFormat="1" x14ac:dyDescent="0.25">
      <c r="A39" s="6" t="s">
        <v>91</v>
      </c>
    </row>
    <row r="41" spans="1:21" x14ac:dyDescent="0.25">
      <c r="A41" s="14" t="s">
        <v>56</v>
      </c>
      <c r="B41" s="14">
        <v>177</v>
      </c>
      <c r="C41" s="3">
        <f>C30*C$37</f>
        <v>0</v>
      </c>
      <c r="D41" s="3">
        <f>D30*D37</f>
        <v>0</v>
      </c>
      <c r="E41" s="3">
        <f>E30*E37</f>
        <v>49.990000000000009</v>
      </c>
      <c r="F41" s="3">
        <f>F30*F37</f>
        <v>0</v>
      </c>
      <c r="G41" s="3">
        <f>G30*G37</f>
        <v>0</v>
      </c>
      <c r="H41" s="3">
        <f t="shared" ref="H41:U41" si="5">H30*H37</f>
        <v>8.333333333333337E-2</v>
      </c>
      <c r="I41" s="3">
        <f t="shared" si="5"/>
        <v>0.5</v>
      </c>
      <c r="J41" s="3">
        <f t="shared" si="5"/>
        <v>0.33333333333333331</v>
      </c>
      <c r="K41" s="3">
        <f t="shared" si="5"/>
        <v>0.20833333333333331</v>
      </c>
      <c r="L41" s="3">
        <f t="shared" si="5"/>
        <v>0</v>
      </c>
      <c r="M41" s="3">
        <f t="shared" si="5"/>
        <v>2</v>
      </c>
      <c r="N41" s="3">
        <f t="shared" si="5"/>
        <v>2</v>
      </c>
      <c r="O41" s="3">
        <f t="shared" si="5"/>
        <v>0.79999999999999993</v>
      </c>
      <c r="P41" s="3">
        <f t="shared" si="5"/>
        <v>0</v>
      </c>
      <c r="Q41" s="3">
        <f t="shared" si="5"/>
        <v>2.5999999999999996</v>
      </c>
      <c r="R41" s="3">
        <f t="shared" si="5"/>
        <v>4.0000000000000036E-2</v>
      </c>
      <c r="S41" s="3">
        <f t="shared" si="5"/>
        <v>5.9999999999998721E-2</v>
      </c>
      <c r="T41" s="3">
        <f t="shared" si="5"/>
        <v>0.10000000000000009</v>
      </c>
      <c r="U41">
        <f t="shared" si="5"/>
        <v>0</v>
      </c>
    </row>
    <row r="42" spans="1:21" x14ac:dyDescent="0.25">
      <c r="A42" s="14" t="s">
        <v>56</v>
      </c>
      <c r="B42" s="14">
        <v>182</v>
      </c>
      <c r="C42" s="3">
        <f>C31*C$37</f>
        <v>2</v>
      </c>
      <c r="D42" s="3">
        <f t="shared" ref="D42:F42" si="6">D31*D$37</f>
        <v>0</v>
      </c>
      <c r="E42" s="3">
        <f t="shared" si="6"/>
        <v>19.990000000000009</v>
      </c>
      <c r="F42" s="3">
        <f t="shared" si="6"/>
        <v>0</v>
      </c>
      <c r="G42" s="3">
        <f t="shared" ref="G42" si="7">G31*G$37</f>
        <v>0</v>
      </c>
      <c r="H42" s="3">
        <f t="shared" ref="H42:U42" si="8">H31*H$37</f>
        <v>0.13</v>
      </c>
      <c r="I42" s="3">
        <f t="shared" si="8"/>
        <v>0.3</v>
      </c>
      <c r="J42" s="3">
        <f t="shared" si="8"/>
        <v>0.12</v>
      </c>
      <c r="K42" s="3">
        <f t="shared" si="8"/>
        <v>8.4999999999999992E-2</v>
      </c>
      <c r="L42" s="3">
        <f t="shared" si="8"/>
        <v>0.4</v>
      </c>
      <c r="M42" s="3">
        <f t="shared" si="8"/>
        <v>1</v>
      </c>
      <c r="N42" s="3">
        <f t="shared" si="8"/>
        <v>1</v>
      </c>
      <c r="O42" s="3">
        <f t="shared" si="8"/>
        <v>0.79999999999999993</v>
      </c>
      <c r="P42" s="3">
        <f t="shared" si="8"/>
        <v>0</v>
      </c>
      <c r="Q42" s="3">
        <f t="shared" si="8"/>
        <v>1.4000000000000004</v>
      </c>
      <c r="R42" s="3">
        <f t="shared" si="8"/>
        <v>0.16999999999999993</v>
      </c>
      <c r="S42" s="3">
        <f t="shared" si="8"/>
        <v>0.14000000000000057</v>
      </c>
      <c r="T42" s="3">
        <f t="shared" si="8"/>
        <v>0.91999999999999993</v>
      </c>
      <c r="U42">
        <f t="shared" si="8"/>
        <v>0</v>
      </c>
    </row>
    <row r="43" spans="1:21" x14ac:dyDescent="0.25">
      <c r="A43" s="14"/>
      <c r="B43" s="14"/>
      <c r="C43" s="3"/>
      <c r="D43" s="3"/>
      <c r="E43" s="3"/>
      <c r="F43" s="3"/>
      <c r="G43" s="3"/>
      <c r="H43" s="3"/>
      <c r="I43" s="3"/>
      <c r="J43" s="3"/>
      <c r="K43" s="3"/>
      <c r="L43" s="3"/>
      <c r="M43" s="3"/>
      <c r="N43" s="3"/>
      <c r="O43" s="3"/>
      <c r="P43" s="3"/>
      <c r="Q43" s="3"/>
      <c r="R43" s="3"/>
      <c r="S43" s="3"/>
      <c r="T43" s="3"/>
    </row>
    <row r="44" spans="1:21" x14ac:dyDescent="0.25">
      <c r="A44" s="14"/>
      <c r="B44" s="14"/>
      <c r="C44" s="3"/>
      <c r="D44" s="3"/>
      <c r="E44" s="3"/>
      <c r="F44" s="3"/>
      <c r="G44" s="3"/>
      <c r="H44" s="3"/>
      <c r="I44" s="3"/>
      <c r="J44" s="3"/>
      <c r="K44" s="3"/>
      <c r="L44" s="3"/>
      <c r="M44" s="3"/>
      <c r="N44" s="3"/>
      <c r="O44" s="3"/>
      <c r="P44" s="3"/>
      <c r="Q44" s="3"/>
      <c r="R44" s="3"/>
      <c r="S44" s="3"/>
      <c r="T44" s="3"/>
    </row>
    <row r="47" spans="1:21" s="7" customFormat="1" x14ac:dyDescent="0.25">
      <c r="A47" s="6" t="s">
        <v>90</v>
      </c>
    </row>
    <row r="48" spans="1:21" x14ac:dyDescent="0.25">
      <c r="A48" s="2" t="s">
        <v>140</v>
      </c>
    </row>
    <row r="49" spans="1:4" x14ac:dyDescent="0.25">
      <c r="A49" s="2" t="s">
        <v>84</v>
      </c>
      <c r="B49" s="2" t="s">
        <v>1</v>
      </c>
      <c r="C49" s="2" t="s">
        <v>92</v>
      </c>
      <c r="D49" s="2" t="s">
        <v>93</v>
      </c>
    </row>
    <row r="50" spans="1:4" x14ac:dyDescent="0.25">
      <c r="A50" s="14" t="s">
        <v>56</v>
      </c>
      <c r="B50" s="14">
        <v>177</v>
      </c>
      <c r="C50" s="3">
        <f>SUM(C41:U41)</f>
        <v>58.715000000000011</v>
      </c>
      <c r="D50" s="14">
        <v>4</v>
      </c>
    </row>
    <row r="51" spans="1:4" x14ac:dyDescent="0.25">
      <c r="A51" s="14" t="s">
        <v>56</v>
      </c>
      <c r="B51" s="14">
        <v>182</v>
      </c>
      <c r="C51" s="3">
        <f>SUM(C42:U42)</f>
        <v>28.455000000000013</v>
      </c>
      <c r="D51" s="14">
        <v>88</v>
      </c>
    </row>
    <row r="52" spans="1:4" x14ac:dyDescent="0.25">
      <c r="A52" s="14"/>
      <c r="B52" s="14"/>
      <c r="C52" s="3"/>
      <c r="D52" s="14"/>
    </row>
    <row r="53" spans="1:4" x14ac:dyDescent="0.25">
      <c r="A53" s="14"/>
      <c r="B53" s="14"/>
      <c r="C53" s="3"/>
      <c r="D53" s="14"/>
    </row>
    <row r="55" spans="1:4" s="10" customFormat="1" x14ac:dyDescent="0.25">
      <c r="A55" s="12" t="s">
        <v>141</v>
      </c>
    </row>
    <row r="56" spans="1:4" x14ac:dyDescent="0.25">
      <c r="A56" s="2" t="s">
        <v>140</v>
      </c>
    </row>
    <row r="57" spans="1:4" x14ac:dyDescent="0.25">
      <c r="A57" t="s">
        <v>94</v>
      </c>
      <c r="B57" s="15">
        <v>88</v>
      </c>
      <c r="C57" t="s">
        <v>139</v>
      </c>
    </row>
    <row r="58" spans="1:4" x14ac:dyDescent="0.25">
      <c r="A58" t="s">
        <v>107</v>
      </c>
      <c r="B58" s="16">
        <v>330</v>
      </c>
      <c r="C58" t="s">
        <v>104</v>
      </c>
    </row>
    <row r="59" spans="1:4" x14ac:dyDescent="0.25">
      <c r="A59" t="s">
        <v>101</v>
      </c>
      <c r="B59" s="11">
        <f>B57*B58</f>
        <v>29040</v>
      </c>
      <c r="C59" t="s">
        <v>106</v>
      </c>
    </row>
    <row r="60" spans="1:4" x14ac:dyDescent="0.25">
      <c r="A60" t="s">
        <v>95</v>
      </c>
      <c r="B60" s="15">
        <f>'Potential New Product List'!V11</f>
        <v>0.09</v>
      </c>
      <c r="C60" t="s">
        <v>104</v>
      </c>
    </row>
    <row r="61" spans="1:4" x14ac:dyDescent="0.25">
      <c r="A61" t="s">
        <v>105</v>
      </c>
      <c r="B61" s="11">
        <f>B59*B60</f>
        <v>2613.6</v>
      </c>
      <c r="C61" t="s">
        <v>108</v>
      </c>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1"/>
  <sheetViews>
    <sheetView workbookViewId="0">
      <selection activeCell="A2" sqref="A2"/>
    </sheetView>
  </sheetViews>
  <sheetFormatPr defaultColWidth="8.85546875" defaultRowHeight="15" x14ac:dyDescent="0.25"/>
  <cols>
    <col min="1" max="1" width="27.7109375" customWidth="1"/>
    <col min="2" max="2" width="12.5703125" customWidth="1"/>
    <col min="3" max="3" width="11.85546875" customWidth="1"/>
    <col min="4" max="4" width="12.42578125" customWidth="1"/>
    <col min="5" max="5" width="8" customWidth="1"/>
    <col min="6" max="6" width="21.7109375" customWidth="1"/>
    <col min="7" max="7" width="18.7109375" customWidth="1"/>
    <col min="8" max="12" width="13.85546875" customWidth="1"/>
    <col min="13" max="13" width="22.42578125" customWidth="1"/>
    <col min="14" max="14" width="23.28515625" customWidth="1"/>
    <col min="15" max="15" width="35.28515625" customWidth="1"/>
    <col min="16" max="16" width="16.140625" customWidth="1"/>
    <col min="17" max="17" width="20.28515625" customWidth="1"/>
    <col min="18" max="19" width="13.85546875" customWidth="1"/>
    <col min="20" max="20" width="14.28515625" customWidth="1"/>
    <col min="21" max="21" width="9.5703125" customWidth="1"/>
  </cols>
  <sheetData>
    <row r="1" spans="1:21" ht="15.75" x14ac:dyDescent="0.25">
      <c r="A1" s="9" t="s">
        <v>143</v>
      </c>
      <c r="B1" s="9"/>
      <c r="C1" s="9"/>
      <c r="D1" s="9"/>
    </row>
    <row r="2" spans="1:21" ht="15.75" x14ac:dyDescent="0.25">
      <c r="A2" s="9"/>
      <c r="B2" s="9"/>
      <c r="C2" s="9"/>
      <c r="D2" s="9"/>
    </row>
    <row r="3" spans="1:21" s="10" customFormat="1" x14ac:dyDescent="0.25">
      <c r="A3" s="10" t="s">
        <v>87</v>
      </c>
    </row>
    <row r="4" spans="1:21" x14ac:dyDescent="0.25">
      <c r="A4" s="2" t="s">
        <v>85</v>
      </c>
    </row>
    <row r="5" spans="1:21" s="2" customFormat="1" x14ac:dyDescent="0.25">
      <c r="A5" s="2" t="s">
        <v>84</v>
      </c>
      <c r="B5" s="2" t="s">
        <v>1</v>
      </c>
      <c r="C5" s="2" t="s">
        <v>2</v>
      </c>
      <c r="D5" s="2" t="s">
        <v>3</v>
      </c>
      <c r="E5" s="2" t="s">
        <v>4</v>
      </c>
      <c r="F5" s="2" t="s">
        <v>5</v>
      </c>
      <c r="G5" s="2" t="s">
        <v>6</v>
      </c>
      <c r="H5" s="2" t="s">
        <v>7</v>
      </c>
      <c r="I5" s="2" t="s">
        <v>8</v>
      </c>
      <c r="J5" s="2" t="s">
        <v>9</v>
      </c>
      <c r="K5" s="2" t="s">
        <v>10</v>
      </c>
      <c r="L5" s="2" t="s">
        <v>11</v>
      </c>
      <c r="M5" s="2" t="s">
        <v>12</v>
      </c>
      <c r="N5" s="2" t="s">
        <v>13</v>
      </c>
      <c r="O5" s="2" t="s">
        <v>14</v>
      </c>
      <c r="P5" s="2" t="s">
        <v>15</v>
      </c>
      <c r="Q5" s="2" t="s">
        <v>16</v>
      </c>
      <c r="R5" s="2" t="s">
        <v>17</v>
      </c>
      <c r="S5" s="2" t="s">
        <v>18</v>
      </c>
      <c r="T5" s="2" t="s">
        <v>19</v>
      </c>
      <c r="U5" s="2" t="s">
        <v>20</v>
      </c>
    </row>
    <row r="6" spans="1:21" x14ac:dyDescent="0.25">
      <c r="A6" s="13" t="s">
        <v>58</v>
      </c>
      <c r="B6" s="13">
        <v>186</v>
      </c>
      <c r="C6" s="13" t="s">
        <v>61</v>
      </c>
      <c r="D6" s="13" t="s">
        <v>34</v>
      </c>
      <c r="E6" s="13">
        <v>629</v>
      </c>
      <c r="F6" s="13">
        <v>1</v>
      </c>
      <c r="G6" s="13" t="s">
        <v>24</v>
      </c>
      <c r="H6" s="13">
        <v>296</v>
      </c>
      <c r="I6" s="13">
        <v>66</v>
      </c>
      <c r="J6" s="13">
        <v>30</v>
      </c>
      <c r="K6" s="13">
        <v>21</v>
      </c>
      <c r="L6" s="13">
        <v>36</v>
      </c>
      <c r="M6" s="13">
        <v>28</v>
      </c>
      <c r="N6" s="13">
        <v>9</v>
      </c>
      <c r="O6" s="13">
        <v>0.8</v>
      </c>
      <c r="P6" s="13">
        <v>34</v>
      </c>
      <c r="Q6" s="13">
        <v>3</v>
      </c>
      <c r="R6" s="13">
        <v>7.31</v>
      </c>
      <c r="S6" s="13">
        <v>9.5</v>
      </c>
      <c r="T6" s="13">
        <v>0.37</v>
      </c>
      <c r="U6" s="13" t="s">
        <v>25</v>
      </c>
    </row>
    <row r="8" spans="1:21" x14ac:dyDescent="0.25">
      <c r="A8" s="2" t="s">
        <v>97</v>
      </c>
    </row>
    <row r="9" spans="1:21" s="2" customFormat="1" x14ac:dyDescent="0.25">
      <c r="A9" s="2" t="s">
        <v>84</v>
      </c>
      <c r="B9" s="2" t="s">
        <v>1</v>
      </c>
      <c r="C9" s="2" t="s">
        <v>2</v>
      </c>
      <c r="D9" s="2" t="s">
        <v>3</v>
      </c>
      <c r="E9" s="2" t="s">
        <v>4</v>
      </c>
      <c r="F9" s="2" t="s">
        <v>5</v>
      </c>
      <c r="G9" s="2" t="s">
        <v>6</v>
      </c>
      <c r="H9" s="2" t="s">
        <v>7</v>
      </c>
      <c r="I9" s="2" t="s">
        <v>8</v>
      </c>
      <c r="J9" s="2" t="s">
        <v>9</v>
      </c>
      <c r="K9" s="2" t="s">
        <v>10</v>
      </c>
      <c r="L9" s="2" t="s">
        <v>11</v>
      </c>
      <c r="M9" s="2" t="s">
        <v>12</v>
      </c>
      <c r="N9" s="2" t="s">
        <v>13</v>
      </c>
      <c r="O9" s="2" t="s">
        <v>14</v>
      </c>
      <c r="P9" s="2" t="s">
        <v>15</v>
      </c>
      <c r="Q9" s="2" t="s">
        <v>16</v>
      </c>
      <c r="R9" s="2" t="s">
        <v>17</v>
      </c>
      <c r="S9" s="2" t="s">
        <v>18</v>
      </c>
      <c r="T9" s="2" t="s">
        <v>19</v>
      </c>
      <c r="U9" s="2" t="s">
        <v>20</v>
      </c>
    </row>
    <row r="10" spans="1:21" x14ac:dyDescent="0.25">
      <c r="A10" s="14" t="s">
        <v>58</v>
      </c>
      <c r="B10" s="14">
        <v>185</v>
      </c>
      <c r="C10" s="14" t="s">
        <v>31</v>
      </c>
      <c r="D10" s="14" t="s">
        <v>35</v>
      </c>
      <c r="E10" s="14">
        <v>499</v>
      </c>
      <c r="F10" s="14">
        <v>1</v>
      </c>
      <c r="G10" s="14" t="s">
        <v>24</v>
      </c>
      <c r="H10" s="14">
        <v>148</v>
      </c>
      <c r="I10" s="14">
        <v>66</v>
      </c>
      <c r="J10" s="14">
        <v>30</v>
      </c>
      <c r="K10" s="14">
        <v>20</v>
      </c>
      <c r="L10" s="14">
        <v>29</v>
      </c>
      <c r="M10" s="14">
        <v>12</v>
      </c>
      <c r="N10" s="14">
        <v>6</v>
      </c>
      <c r="O10" s="14">
        <v>0.8</v>
      </c>
      <c r="P10" s="14">
        <v>134</v>
      </c>
      <c r="Q10" s="14">
        <v>2.2000000000000002</v>
      </c>
      <c r="R10" s="14">
        <v>7.1</v>
      </c>
      <c r="S10" s="14">
        <v>10.4</v>
      </c>
      <c r="T10" s="14">
        <v>0.3</v>
      </c>
      <c r="U10" s="14" t="s">
        <v>25</v>
      </c>
    </row>
    <row r="11" spans="1:21" x14ac:dyDescent="0.25">
      <c r="A11" s="14" t="s">
        <v>58</v>
      </c>
      <c r="B11" s="14">
        <v>188</v>
      </c>
      <c r="C11" s="14" t="s">
        <v>52</v>
      </c>
      <c r="D11" s="14" t="s">
        <v>23</v>
      </c>
      <c r="E11" s="14">
        <v>499</v>
      </c>
      <c r="F11" s="14">
        <v>1</v>
      </c>
      <c r="G11" s="14" t="s">
        <v>24</v>
      </c>
      <c r="H11" s="14">
        <v>86</v>
      </c>
      <c r="I11" s="14">
        <v>51</v>
      </c>
      <c r="J11" s="14">
        <v>17</v>
      </c>
      <c r="K11" s="14">
        <v>12</v>
      </c>
      <c r="L11" s="14">
        <v>9</v>
      </c>
      <c r="M11" s="14">
        <v>14</v>
      </c>
      <c r="N11" s="14">
        <v>2</v>
      </c>
      <c r="O11" s="14">
        <v>0.8</v>
      </c>
      <c r="P11" s="14">
        <v>4</v>
      </c>
      <c r="Q11" s="14">
        <v>2</v>
      </c>
      <c r="R11" s="14">
        <v>10.1</v>
      </c>
      <c r="S11" s="14">
        <v>6.9</v>
      </c>
      <c r="T11" s="14">
        <v>0.38</v>
      </c>
      <c r="U11" s="14" t="s">
        <v>25</v>
      </c>
    </row>
    <row r="12" spans="1:21" x14ac:dyDescent="0.25">
      <c r="A12" s="14" t="s">
        <v>58</v>
      </c>
      <c r="B12" s="14">
        <v>189</v>
      </c>
      <c r="C12" s="14" t="s">
        <v>59</v>
      </c>
      <c r="D12" s="14" t="s">
        <v>23</v>
      </c>
      <c r="E12" s="14">
        <v>419</v>
      </c>
      <c r="F12" s="14">
        <v>1</v>
      </c>
      <c r="G12" s="14" t="s">
        <v>24</v>
      </c>
      <c r="H12" s="14">
        <v>3</v>
      </c>
      <c r="I12" s="14">
        <v>1</v>
      </c>
      <c r="J12" s="14">
        <v>0</v>
      </c>
      <c r="K12" s="14">
        <v>0</v>
      </c>
      <c r="L12" s="14">
        <v>0</v>
      </c>
      <c r="M12" s="14">
        <v>0</v>
      </c>
      <c r="N12" s="14">
        <v>0</v>
      </c>
      <c r="O12" s="14">
        <v>0.9</v>
      </c>
      <c r="P12" s="14">
        <v>544</v>
      </c>
      <c r="Q12" s="14">
        <v>2.2000000000000002</v>
      </c>
      <c r="R12" s="14">
        <v>7</v>
      </c>
      <c r="S12" s="14">
        <v>10.199999999999999</v>
      </c>
      <c r="T12" s="14">
        <v>0.4</v>
      </c>
      <c r="U12" s="14" t="s">
        <v>25</v>
      </c>
    </row>
    <row r="13" spans="1:21" x14ac:dyDescent="0.25">
      <c r="A13" s="14"/>
      <c r="B13" s="14"/>
      <c r="C13" s="14"/>
      <c r="D13" s="14"/>
      <c r="E13" s="14"/>
      <c r="F13" s="14"/>
      <c r="G13" s="14"/>
      <c r="H13" s="14"/>
      <c r="I13" s="14"/>
      <c r="J13" s="14"/>
      <c r="K13" s="14"/>
      <c r="L13" s="14"/>
      <c r="M13" s="14"/>
      <c r="N13" s="14"/>
      <c r="O13" s="14"/>
      <c r="P13" s="14"/>
      <c r="Q13" s="14"/>
      <c r="R13" s="14"/>
      <c r="S13" s="14"/>
      <c r="T13" s="14"/>
      <c r="U13" s="14"/>
    </row>
    <row r="15" spans="1:21" s="5" customFormat="1" x14ac:dyDescent="0.25">
      <c r="A15" s="6" t="s">
        <v>99</v>
      </c>
      <c r="B15" s="7"/>
      <c r="C15" s="7"/>
      <c r="D15" s="7"/>
      <c r="E15" s="7"/>
      <c r="F15" s="7"/>
      <c r="G15" s="7"/>
      <c r="H15" s="7"/>
      <c r="I15" s="7"/>
      <c r="J15" s="7"/>
      <c r="K15" s="7"/>
      <c r="L15" s="7"/>
      <c r="M15" s="7"/>
      <c r="N15" s="7"/>
      <c r="O15" s="7"/>
      <c r="P15" s="7"/>
      <c r="Q15" s="7"/>
      <c r="R15" s="7"/>
      <c r="S15" s="7"/>
      <c r="T15" s="7"/>
      <c r="U15" s="7"/>
    </row>
    <row r="16" spans="1:21" s="5" customFormat="1" x14ac:dyDescent="0.25"/>
    <row r="17" spans="1:21" x14ac:dyDescent="0.25">
      <c r="A17" s="2" t="s">
        <v>86</v>
      </c>
    </row>
    <row r="18" spans="1:21" x14ac:dyDescent="0.25">
      <c r="A18" t="s">
        <v>84</v>
      </c>
      <c r="B18" t="s">
        <v>1</v>
      </c>
      <c r="C18" t="s">
        <v>2</v>
      </c>
      <c r="D18" t="s">
        <v>3</v>
      </c>
      <c r="E18" t="s">
        <v>4</v>
      </c>
      <c r="F18" t="s">
        <v>5</v>
      </c>
      <c r="G18" t="s">
        <v>6</v>
      </c>
      <c r="H18" t="s">
        <v>7</v>
      </c>
      <c r="I18" t="s">
        <v>8</v>
      </c>
      <c r="J18" t="s">
        <v>9</v>
      </c>
      <c r="K18" t="s">
        <v>10</v>
      </c>
      <c r="L18" t="s">
        <v>11</v>
      </c>
      <c r="M18" t="s">
        <v>12</v>
      </c>
      <c r="N18" t="s">
        <v>13</v>
      </c>
      <c r="O18" t="s">
        <v>14</v>
      </c>
      <c r="P18" t="s">
        <v>15</v>
      </c>
      <c r="Q18" t="s">
        <v>16</v>
      </c>
      <c r="R18" t="s">
        <v>17</v>
      </c>
      <c r="S18" t="s">
        <v>18</v>
      </c>
      <c r="T18" t="s">
        <v>19</v>
      </c>
      <c r="U18" t="s">
        <v>20</v>
      </c>
    </row>
    <row r="19" spans="1:21" x14ac:dyDescent="0.25">
      <c r="A19" s="13" t="s">
        <v>58</v>
      </c>
      <c r="B19" s="13">
        <v>186</v>
      </c>
      <c r="C19" s="13" t="s">
        <v>61</v>
      </c>
      <c r="D19" s="13" t="s">
        <v>34</v>
      </c>
      <c r="E19" s="13">
        <v>629</v>
      </c>
      <c r="F19" s="13">
        <v>1</v>
      </c>
      <c r="G19">
        <f>VLOOKUP(G6,'Warranty Scale'!A2:B6,2,FALSE)</f>
        <v>1</v>
      </c>
      <c r="H19" s="3">
        <f>H6/SUM($H$6:$L$6)</f>
        <v>0.65924276169265028</v>
      </c>
      <c r="I19" s="3">
        <f>I6/SUM($H$6:$L$6)</f>
        <v>0.14699331848552338</v>
      </c>
      <c r="J19" s="3">
        <f>J6/SUM($H$6:$L$6)</f>
        <v>6.6815144766147E-2</v>
      </c>
      <c r="K19" s="3">
        <f>K6/SUM($H$6:$L$6)</f>
        <v>4.6770601336302897E-2</v>
      </c>
      <c r="L19" s="3">
        <f>L6/SUM($H$6:$L$6)</f>
        <v>8.0178173719376397E-2</v>
      </c>
      <c r="M19" s="3">
        <f>M6/SUM($M$6:$N$6)</f>
        <v>0.7567567567567568</v>
      </c>
      <c r="N19" s="3">
        <f>N6/SUM($M$6:$N$6)</f>
        <v>0.24324324324324326</v>
      </c>
      <c r="O19" s="13">
        <v>0.8</v>
      </c>
      <c r="P19" s="13">
        <v>34</v>
      </c>
      <c r="Q19" s="13">
        <v>3</v>
      </c>
      <c r="R19" s="13">
        <v>7.31</v>
      </c>
      <c r="S19" s="13">
        <v>9.5</v>
      </c>
      <c r="T19" s="13">
        <v>0.37</v>
      </c>
      <c r="U19" s="13" t="s">
        <v>25</v>
      </c>
    </row>
    <row r="21" spans="1:21" x14ac:dyDescent="0.25">
      <c r="A21" s="2" t="s">
        <v>71</v>
      </c>
    </row>
    <row r="22" spans="1:21" x14ac:dyDescent="0.25">
      <c r="A22" s="14" t="s">
        <v>58</v>
      </c>
      <c r="B22" s="14">
        <v>185</v>
      </c>
      <c r="C22" s="14" t="s">
        <v>31</v>
      </c>
      <c r="D22" s="14" t="s">
        <v>35</v>
      </c>
      <c r="E22" s="14">
        <v>499</v>
      </c>
      <c r="F22" s="14">
        <v>1</v>
      </c>
      <c r="G22">
        <f>VLOOKUP(G10,'Warranty Scale'!$A$2:$B$6,2,FALSE)</f>
        <v>1</v>
      </c>
      <c r="H22" s="3">
        <f>H10/SUM($H$10:$L$10)</f>
        <v>0.50511945392491464</v>
      </c>
      <c r="I22" s="3">
        <f>I10/SUM($H$10:$L$10)</f>
        <v>0.22525597269624573</v>
      </c>
      <c r="J22" s="3">
        <f>J10/SUM($H$10:$L$10)</f>
        <v>0.10238907849829351</v>
      </c>
      <c r="K22" s="3">
        <f>K10/SUM($H$10:$L$10)</f>
        <v>6.8259385665529013E-2</v>
      </c>
      <c r="L22" s="3">
        <f>L10/SUM($H$10:$L$10)</f>
        <v>9.8976109215017066E-2</v>
      </c>
      <c r="M22" s="3">
        <f>M10/SUM($M$10:$N$10)</f>
        <v>0.66666666666666663</v>
      </c>
      <c r="N22" s="3">
        <f>N10/SUM($M$10:$N$10)</f>
        <v>0.33333333333333331</v>
      </c>
      <c r="O22" s="14">
        <v>0.8</v>
      </c>
      <c r="P22" s="14">
        <v>134</v>
      </c>
      <c r="Q22" s="14">
        <v>2.2000000000000002</v>
      </c>
      <c r="R22" s="14">
        <v>7.1</v>
      </c>
      <c r="S22" s="14">
        <v>10.4</v>
      </c>
      <c r="T22" s="14">
        <v>0.3</v>
      </c>
      <c r="U22" s="14" t="s">
        <v>25</v>
      </c>
    </row>
    <row r="23" spans="1:21" x14ac:dyDescent="0.25">
      <c r="A23" s="14" t="s">
        <v>58</v>
      </c>
      <c r="B23" s="14">
        <v>188</v>
      </c>
      <c r="C23" s="14" t="s">
        <v>52</v>
      </c>
      <c r="D23" s="14" t="s">
        <v>23</v>
      </c>
      <c r="E23" s="14">
        <v>499</v>
      </c>
      <c r="F23" s="14">
        <v>1</v>
      </c>
      <c r="G23">
        <f>VLOOKUP(G11,'Warranty Scale'!$A$2:$B$6,2,FALSE)</f>
        <v>1</v>
      </c>
      <c r="H23" s="3">
        <f>H11/SUM($H$11:$L$11)</f>
        <v>0.49142857142857144</v>
      </c>
      <c r="I23" s="17">
        <f t="shared" ref="I23:L23" si="0">I11/SUM($H$11:$L$11)</f>
        <v>0.29142857142857143</v>
      </c>
      <c r="J23" s="17">
        <f t="shared" si="0"/>
        <v>9.7142857142857142E-2</v>
      </c>
      <c r="K23" s="17">
        <f t="shared" si="0"/>
        <v>6.8571428571428575E-2</v>
      </c>
      <c r="L23" s="17">
        <f t="shared" si="0"/>
        <v>5.1428571428571428E-2</v>
      </c>
      <c r="M23" s="3">
        <f>M11/SUM($M$11:$N$11)</f>
        <v>0.875</v>
      </c>
      <c r="N23" s="3">
        <f>N11/SUM($M$11:$N$11)</f>
        <v>0.125</v>
      </c>
      <c r="O23" s="14">
        <v>0.8</v>
      </c>
      <c r="P23" s="14">
        <v>4</v>
      </c>
      <c r="Q23" s="14">
        <v>2</v>
      </c>
      <c r="R23" s="14">
        <v>10.1</v>
      </c>
      <c r="S23" s="14">
        <v>6.9</v>
      </c>
      <c r="T23" s="14">
        <v>0.38</v>
      </c>
      <c r="U23" s="14" t="s">
        <v>25</v>
      </c>
    </row>
    <row r="24" spans="1:21" x14ac:dyDescent="0.25">
      <c r="A24" s="14" t="s">
        <v>58</v>
      </c>
      <c r="B24" s="14">
        <v>189</v>
      </c>
      <c r="C24" s="14" t="s">
        <v>59</v>
      </c>
      <c r="D24" s="14" t="s">
        <v>23</v>
      </c>
      <c r="E24" s="14">
        <v>419</v>
      </c>
      <c r="F24" s="14">
        <v>1</v>
      </c>
      <c r="G24">
        <f>VLOOKUP(G12,'Warranty Scale'!$A$2:$B$6,2,FALSE)</f>
        <v>1</v>
      </c>
      <c r="H24" s="3">
        <f>H12/SUM($H$12:$L$12)</f>
        <v>0.75</v>
      </c>
      <c r="I24" s="3">
        <f>I12/SUM($H$12:$L$12)</f>
        <v>0.25</v>
      </c>
      <c r="J24" s="3">
        <f>J12/SUM($H$12:$L$12)</f>
        <v>0</v>
      </c>
      <c r="K24" s="3">
        <f>K12/SUM($H$12:$L$12)</f>
        <v>0</v>
      </c>
      <c r="L24" s="3">
        <f>L12/SUM($H$12:$L$12)</f>
        <v>0</v>
      </c>
      <c r="M24" s="18">
        <f>M12/SUM($M$11:$N$11)</f>
        <v>0</v>
      </c>
      <c r="N24" s="18">
        <v>0</v>
      </c>
      <c r="O24" s="14">
        <v>0.9</v>
      </c>
      <c r="P24" s="14">
        <v>544</v>
      </c>
      <c r="Q24" s="14">
        <v>2.2000000000000002</v>
      </c>
      <c r="R24" s="14">
        <v>7</v>
      </c>
      <c r="S24" s="14">
        <v>10.199999999999999</v>
      </c>
      <c r="T24" s="14">
        <v>0.4</v>
      </c>
      <c r="U24" s="14" t="s">
        <v>25</v>
      </c>
    </row>
    <row r="25" spans="1:21" x14ac:dyDescent="0.25">
      <c r="A25" s="14"/>
      <c r="B25" s="14"/>
      <c r="C25" s="14"/>
      <c r="D25" s="14"/>
      <c r="E25" s="14"/>
      <c r="F25" s="14"/>
      <c r="H25" s="3"/>
      <c r="I25" s="3"/>
      <c r="J25" s="3"/>
      <c r="K25" s="3"/>
      <c r="L25" s="3"/>
      <c r="M25" s="3"/>
      <c r="N25" s="3"/>
      <c r="O25" s="37"/>
      <c r="P25" s="37"/>
      <c r="Q25" s="37"/>
      <c r="R25" s="37"/>
      <c r="S25" s="37"/>
      <c r="T25" s="37"/>
      <c r="U25" s="37"/>
    </row>
    <row r="27" spans="1:21" s="7" customFormat="1" x14ac:dyDescent="0.25">
      <c r="A27" s="6" t="s">
        <v>89</v>
      </c>
    </row>
    <row r="28" spans="1:21" x14ac:dyDescent="0.25">
      <c r="A28" t="s">
        <v>84</v>
      </c>
      <c r="B28" t="s">
        <v>1</v>
      </c>
      <c r="C28" t="s">
        <v>2</v>
      </c>
      <c r="D28" t="s">
        <v>3</v>
      </c>
      <c r="E28" t="s">
        <v>4</v>
      </c>
      <c r="F28" t="s">
        <v>5</v>
      </c>
      <c r="G28" t="s">
        <v>6</v>
      </c>
      <c r="H28" t="s">
        <v>7</v>
      </c>
      <c r="I28" t="s">
        <v>8</v>
      </c>
      <c r="J28" t="s">
        <v>9</v>
      </c>
      <c r="K28" t="s">
        <v>10</v>
      </c>
      <c r="L28" t="s">
        <v>11</v>
      </c>
      <c r="M28" t="s">
        <v>12</v>
      </c>
      <c r="N28" t="s">
        <v>13</v>
      </c>
      <c r="O28" t="s">
        <v>14</v>
      </c>
      <c r="P28" t="s">
        <v>15</v>
      </c>
      <c r="Q28" t="s">
        <v>16</v>
      </c>
      <c r="R28" t="s">
        <v>17</v>
      </c>
      <c r="S28" t="s">
        <v>18</v>
      </c>
      <c r="T28" t="s">
        <v>19</v>
      </c>
      <c r="U28" t="s">
        <v>20</v>
      </c>
    </row>
    <row r="29" spans="1:21" x14ac:dyDescent="0.25">
      <c r="A29" s="2" t="s">
        <v>144</v>
      </c>
    </row>
    <row r="30" spans="1:21" x14ac:dyDescent="0.25">
      <c r="A30" s="14" t="s">
        <v>58</v>
      </c>
      <c r="B30" s="14">
        <v>185</v>
      </c>
      <c r="C30">
        <f>IF(C$19=C22,0,1)</f>
        <v>1</v>
      </c>
      <c r="D30">
        <f>IF(D$19=D22,0,1)</f>
        <v>1</v>
      </c>
      <c r="E30">
        <f>ABS(E$19-E22)</f>
        <v>130</v>
      </c>
      <c r="F30">
        <f>ABS(F$19-F22)</f>
        <v>0</v>
      </c>
      <c r="G30">
        <f>ABS($G$19-G22)</f>
        <v>0</v>
      </c>
      <c r="H30" s="3">
        <f t="shared" ref="H30:T32" si="1">ABS(H$19-H22)</f>
        <v>0.15412330776773564</v>
      </c>
      <c r="I30" s="3">
        <f t="shared" si="1"/>
        <v>7.8262654210722343E-2</v>
      </c>
      <c r="J30" s="3">
        <f t="shared" si="1"/>
        <v>3.5573933732146512E-2</v>
      </c>
      <c r="K30" s="3">
        <f t="shared" si="1"/>
        <v>2.1488784329226115E-2</v>
      </c>
      <c r="L30" s="3">
        <f t="shared" si="1"/>
        <v>1.8797935495640669E-2</v>
      </c>
      <c r="M30" s="3">
        <f t="shared" si="1"/>
        <v>9.0090090090090169E-2</v>
      </c>
      <c r="N30" s="3">
        <f t="shared" si="1"/>
        <v>9.0090090090090058E-2</v>
      </c>
      <c r="O30" s="3">
        <f t="shared" si="1"/>
        <v>0</v>
      </c>
      <c r="P30" s="3">
        <f t="shared" si="1"/>
        <v>100</v>
      </c>
      <c r="Q30" s="3">
        <f t="shared" si="1"/>
        <v>0.79999999999999982</v>
      </c>
      <c r="R30" s="3">
        <f t="shared" si="1"/>
        <v>0.20999999999999996</v>
      </c>
      <c r="S30" s="3">
        <f t="shared" si="1"/>
        <v>0.90000000000000036</v>
      </c>
      <c r="T30" s="3">
        <f t="shared" si="1"/>
        <v>7.0000000000000007E-2</v>
      </c>
      <c r="U30">
        <f>IF(U$19 = U22,0,1)</f>
        <v>0</v>
      </c>
    </row>
    <row r="31" spans="1:21" x14ac:dyDescent="0.25">
      <c r="A31" s="14" t="s">
        <v>58</v>
      </c>
      <c r="B31" s="14">
        <v>188</v>
      </c>
      <c r="C31">
        <f t="shared" ref="C31:D32" si="2">IF(C$19=C23,0,1)</f>
        <v>1</v>
      </c>
      <c r="D31">
        <f t="shared" si="2"/>
        <v>1</v>
      </c>
      <c r="E31">
        <f t="shared" ref="E31:F32" si="3">ABS(E$19-E23)</f>
        <v>130</v>
      </c>
      <c r="F31">
        <f t="shared" si="3"/>
        <v>0</v>
      </c>
      <c r="G31">
        <f t="shared" ref="G31:G32" si="4">ABS($G$19-G23)</f>
        <v>0</v>
      </c>
      <c r="H31" s="3">
        <f t="shared" si="1"/>
        <v>0.16781419026407884</v>
      </c>
      <c r="I31" s="3">
        <f t="shared" si="1"/>
        <v>0.14443525294304804</v>
      </c>
      <c r="J31" s="3">
        <f t="shared" si="1"/>
        <v>3.0327712376710142E-2</v>
      </c>
      <c r="K31" s="3">
        <f t="shared" si="1"/>
        <v>2.1800827235125678E-2</v>
      </c>
      <c r="L31" s="3">
        <f t="shared" si="1"/>
        <v>2.8749602290804969E-2</v>
      </c>
      <c r="M31" s="3">
        <f t="shared" si="1"/>
        <v>0.1182432432432432</v>
      </c>
      <c r="N31" s="3">
        <f t="shared" si="1"/>
        <v>0.11824324324324326</v>
      </c>
      <c r="O31" s="3">
        <f t="shared" si="1"/>
        <v>0</v>
      </c>
      <c r="P31" s="3">
        <f t="shared" si="1"/>
        <v>30</v>
      </c>
      <c r="Q31" s="3">
        <f t="shared" si="1"/>
        <v>1</v>
      </c>
      <c r="R31" s="3">
        <f t="shared" si="1"/>
        <v>2.79</v>
      </c>
      <c r="S31" s="3">
        <f t="shared" si="1"/>
        <v>2.5999999999999996</v>
      </c>
      <c r="T31" s="3">
        <f t="shared" si="1"/>
        <v>1.0000000000000009E-2</v>
      </c>
      <c r="U31">
        <f>IF(U$19 = U23,0,1)</f>
        <v>0</v>
      </c>
    </row>
    <row r="32" spans="1:21" x14ac:dyDescent="0.25">
      <c r="A32" s="14" t="s">
        <v>58</v>
      </c>
      <c r="B32" s="14">
        <v>189</v>
      </c>
      <c r="C32">
        <f t="shared" si="2"/>
        <v>1</v>
      </c>
      <c r="D32">
        <f t="shared" si="2"/>
        <v>1</v>
      </c>
      <c r="E32">
        <f t="shared" si="3"/>
        <v>210</v>
      </c>
      <c r="F32">
        <f t="shared" si="3"/>
        <v>0</v>
      </c>
      <c r="G32">
        <f t="shared" si="4"/>
        <v>0</v>
      </c>
      <c r="H32" s="3">
        <f t="shared" si="1"/>
        <v>9.0757238307349719E-2</v>
      </c>
      <c r="I32" s="3">
        <f t="shared" si="1"/>
        <v>0.10300668151447662</v>
      </c>
      <c r="J32" s="3">
        <f t="shared" si="1"/>
        <v>6.6815144766147E-2</v>
      </c>
      <c r="K32" s="3">
        <f t="shared" si="1"/>
        <v>4.6770601336302897E-2</v>
      </c>
      <c r="L32" s="3">
        <f t="shared" si="1"/>
        <v>8.0178173719376397E-2</v>
      </c>
      <c r="M32" s="3">
        <f t="shared" si="1"/>
        <v>0.7567567567567568</v>
      </c>
      <c r="N32" s="3">
        <f t="shared" si="1"/>
        <v>0.24324324324324326</v>
      </c>
      <c r="O32" s="3">
        <f t="shared" si="1"/>
        <v>9.9999999999999978E-2</v>
      </c>
      <c r="P32" s="3">
        <f t="shared" si="1"/>
        <v>510</v>
      </c>
      <c r="Q32" s="3">
        <f t="shared" si="1"/>
        <v>0.79999999999999982</v>
      </c>
      <c r="R32" s="3">
        <f t="shared" si="1"/>
        <v>0.30999999999999961</v>
      </c>
      <c r="S32" s="3">
        <f t="shared" si="1"/>
        <v>0.69999999999999929</v>
      </c>
      <c r="T32" s="3">
        <f t="shared" si="1"/>
        <v>3.0000000000000027E-2</v>
      </c>
      <c r="U32">
        <f>IF(U$19 = U24,0,1)</f>
        <v>0</v>
      </c>
    </row>
    <row r="33" spans="1:21" x14ac:dyDescent="0.25">
      <c r="A33" s="14"/>
      <c r="B33" s="14"/>
      <c r="H33" s="3"/>
      <c r="I33" s="3"/>
      <c r="J33" s="3"/>
      <c r="K33" s="3"/>
      <c r="L33" s="3"/>
      <c r="M33" s="3"/>
      <c r="N33" s="3"/>
      <c r="O33" s="3"/>
      <c r="P33" s="3"/>
      <c r="Q33" s="3"/>
      <c r="R33" s="3"/>
      <c r="S33" s="3"/>
      <c r="T33" s="3"/>
    </row>
    <row r="35" spans="1:21" s="7" customFormat="1" x14ac:dyDescent="0.25">
      <c r="A35" s="6" t="s">
        <v>88</v>
      </c>
    </row>
    <row r="36" spans="1:21" x14ac:dyDescent="0.25">
      <c r="A36" t="s">
        <v>84</v>
      </c>
      <c r="B36" t="s">
        <v>1</v>
      </c>
      <c r="C36" t="s">
        <v>2</v>
      </c>
      <c r="D36" t="s">
        <v>3</v>
      </c>
      <c r="E36" t="s">
        <v>4</v>
      </c>
      <c r="F36" t="s">
        <v>5</v>
      </c>
      <c r="G36" t="s">
        <v>6</v>
      </c>
      <c r="H36" t="s">
        <v>7</v>
      </c>
      <c r="I36" t="s">
        <v>8</v>
      </c>
      <c r="J36" t="s">
        <v>9</v>
      </c>
      <c r="K36" t="s">
        <v>10</v>
      </c>
      <c r="L36" t="s">
        <v>11</v>
      </c>
      <c r="M36" t="s">
        <v>12</v>
      </c>
      <c r="N36" t="s">
        <v>13</v>
      </c>
      <c r="O36" t="s">
        <v>14</v>
      </c>
      <c r="P36" t="s">
        <v>15</v>
      </c>
      <c r="Q36" t="s">
        <v>16</v>
      </c>
      <c r="R36" t="s">
        <v>17</v>
      </c>
      <c r="S36" t="s">
        <v>18</v>
      </c>
      <c r="T36" t="s">
        <v>19</v>
      </c>
      <c r="U36" t="s">
        <v>20</v>
      </c>
    </row>
    <row r="37" spans="1:21" x14ac:dyDescent="0.25">
      <c r="A37" t="s">
        <v>72</v>
      </c>
      <c r="B37" t="s">
        <v>72</v>
      </c>
      <c r="C37">
        <v>3</v>
      </c>
      <c r="D37">
        <v>1</v>
      </c>
      <c r="E37">
        <v>2</v>
      </c>
      <c r="F37">
        <v>2</v>
      </c>
      <c r="G37">
        <v>2</v>
      </c>
      <c r="H37">
        <v>2</v>
      </c>
      <c r="I37">
        <v>1</v>
      </c>
      <c r="J37">
        <v>1</v>
      </c>
      <c r="K37">
        <v>1</v>
      </c>
      <c r="L37">
        <v>2</v>
      </c>
      <c r="M37">
        <v>2</v>
      </c>
      <c r="N37">
        <v>2</v>
      </c>
      <c r="O37">
        <v>2</v>
      </c>
      <c r="P37">
        <v>0</v>
      </c>
      <c r="Q37">
        <v>2</v>
      </c>
      <c r="R37">
        <v>1</v>
      </c>
      <c r="S37">
        <v>2</v>
      </c>
      <c r="T37">
        <v>2</v>
      </c>
      <c r="U37">
        <v>1</v>
      </c>
    </row>
    <row r="38" spans="1:21" ht="16.5" customHeight="1" x14ac:dyDescent="0.25"/>
    <row r="39" spans="1:21" s="7" customFormat="1" x14ac:dyDescent="0.25">
      <c r="A39" s="6" t="s">
        <v>91</v>
      </c>
    </row>
    <row r="41" spans="1:21" x14ac:dyDescent="0.25">
      <c r="A41" s="14" t="s">
        <v>58</v>
      </c>
      <c r="B41" s="14">
        <v>185</v>
      </c>
      <c r="C41" s="3">
        <f>C30*C$37</f>
        <v>3</v>
      </c>
      <c r="D41" s="3">
        <f>D30*D37</f>
        <v>1</v>
      </c>
      <c r="E41" s="3">
        <f>E30*E37</f>
        <v>260</v>
      </c>
      <c r="F41" s="3">
        <f>F30*F37</f>
        <v>0</v>
      </c>
      <c r="G41" s="3">
        <f>G30*G37</f>
        <v>0</v>
      </c>
      <c r="H41" s="3">
        <f t="shared" ref="H41:U41" si="5">H30*H37</f>
        <v>0.30824661553547128</v>
      </c>
      <c r="I41" s="3">
        <f t="shared" si="5"/>
        <v>7.8262654210722343E-2</v>
      </c>
      <c r="J41" s="3">
        <f t="shared" si="5"/>
        <v>3.5573933732146512E-2</v>
      </c>
      <c r="K41" s="3">
        <f t="shared" si="5"/>
        <v>2.1488784329226115E-2</v>
      </c>
      <c r="L41" s="3">
        <f t="shared" si="5"/>
        <v>3.7595870991281338E-2</v>
      </c>
      <c r="M41" s="3">
        <f t="shared" si="5"/>
        <v>0.18018018018018034</v>
      </c>
      <c r="N41" s="3">
        <f t="shared" si="5"/>
        <v>0.18018018018018012</v>
      </c>
      <c r="O41" s="3">
        <f t="shared" si="5"/>
        <v>0</v>
      </c>
      <c r="P41" s="3">
        <f t="shared" si="5"/>
        <v>0</v>
      </c>
      <c r="Q41" s="3">
        <f t="shared" si="5"/>
        <v>1.5999999999999996</v>
      </c>
      <c r="R41" s="3">
        <f t="shared" si="5"/>
        <v>0.20999999999999996</v>
      </c>
      <c r="S41" s="3">
        <f t="shared" si="5"/>
        <v>1.8000000000000007</v>
      </c>
      <c r="T41" s="3">
        <f t="shared" si="5"/>
        <v>0.14000000000000001</v>
      </c>
      <c r="U41">
        <f t="shared" si="5"/>
        <v>0</v>
      </c>
    </row>
    <row r="42" spans="1:21" x14ac:dyDescent="0.25">
      <c r="A42" s="14" t="s">
        <v>58</v>
      </c>
      <c r="B42" s="14">
        <v>188</v>
      </c>
      <c r="C42" s="3">
        <f>C31*C$37</f>
        <v>3</v>
      </c>
      <c r="D42" s="3">
        <f t="shared" ref="D42:F43" si="6">D31*D$37</f>
        <v>1</v>
      </c>
      <c r="E42" s="3">
        <f t="shared" si="6"/>
        <v>260</v>
      </c>
      <c r="F42" s="3">
        <f t="shared" si="6"/>
        <v>0</v>
      </c>
      <c r="G42" s="3">
        <f t="shared" ref="G42" si="7">G31*G$37</f>
        <v>0</v>
      </c>
      <c r="H42" s="3">
        <f t="shared" ref="H42:U43" si="8">H31*H$37</f>
        <v>0.33562838052815769</v>
      </c>
      <c r="I42" s="3">
        <f t="shared" si="8"/>
        <v>0.14443525294304804</v>
      </c>
      <c r="J42" s="3">
        <f t="shared" si="8"/>
        <v>3.0327712376710142E-2</v>
      </c>
      <c r="K42" s="3">
        <f t="shared" si="8"/>
        <v>2.1800827235125678E-2</v>
      </c>
      <c r="L42" s="3">
        <f t="shared" si="8"/>
        <v>5.7499204581609939E-2</v>
      </c>
      <c r="M42" s="3">
        <f t="shared" si="8"/>
        <v>0.2364864864864864</v>
      </c>
      <c r="N42" s="3">
        <f t="shared" si="8"/>
        <v>0.23648648648648651</v>
      </c>
      <c r="O42" s="3">
        <f t="shared" si="8"/>
        <v>0</v>
      </c>
      <c r="P42" s="3">
        <f t="shared" si="8"/>
        <v>0</v>
      </c>
      <c r="Q42" s="3">
        <f t="shared" si="8"/>
        <v>2</v>
      </c>
      <c r="R42" s="3">
        <f t="shared" si="8"/>
        <v>2.79</v>
      </c>
      <c r="S42" s="3">
        <f t="shared" si="8"/>
        <v>5.1999999999999993</v>
      </c>
      <c r="T42" s="3">
        <f t="shared" si="8"/>
        <v>2.0000000000000018E-2</v>
      </c>
      <c r="U42">
        <f t="shared" si="8"/>
        <v>0</v>
      </c>
    </row>
    <row r="43" spans="1:21" x14ac:dyDescent="0.25">
      <c r="A43" s="14" t="s">
        <v>58</v>
      </c>
      <c r="B43" s="14">
        <v>189</v>
      </c>
      <c r="C43" s="3">
        <f>C32*C$37</f>
        <v>3</v>
      </c>
      <c r="D43" s="3">
        <f t="shared" si="6"/>
        <v>1</v>
      </c>
      <c r="E43" s="3">
        <f t="shared" si="6"/>
        <v>420</v>
      </c>
      <c r="F43" s="3">
        <f t="shared" si="6"/>
        <v>0</v>
      </c>
      <c r="G43" s="3">
        <f t="shared" ref="G43" si="9">G32*G$37</f>
        <v>0</v>
      </c>
      <c r="H43" s="3">
        <f t="shared" si="8"/>
        <v>0.18151447661469944</v>
      </c>
      <c r="I43" s="3">
        <f t="shared" si="8"/>
        <v>0.10300668151447662</v>
      </c>
      <c r="J43" s="3">
        <f t="shared" si="8"/>
        <v>6.6815144766147E-2</v>
      </c>
      <c r="K43" s="3">
        <f t="shared" si="8"/>
        <v>4.6770601336302897E-2</v>
      </c>
      <c r="L43" s="3">
        <f t="shared" si="8"/>
        <v>0.16035634743875279</v>
      </c>
      <c r="M43" s="3">
        <f t="shared" si="8"/>
        <v>1.5135135135135136</v>
      </c>
      <c r="N43" s="3">
        <f t="shared" si="8"/>
        <v>0.48648648648648651</v>
      </c>
      <c r="O43" s="3">
        <f t="shared" si="8"/>
        <v>0.19999999999999996</v>
      </c>
      <c r="P43" s="3">
        <f t="shared" si="8"/>
        <v>0</v>
      </c>
      <c r="Q43" s="3">
        <f t="shared" si="8"/>
        <v>1.5999999999999996</v>
      </c>
      <c r="R43" s="3">
        <f t="shared" si="8"/>
        <v>0.30999999999999961</v>
      </c>
      <c r="S43" s="3">
        <f t="shared" si="8"/>
        <v>1.3999999999999986</v>
      </c>
      <c r="T43" s="3">
        <f t="shared" si="8"/>
        <v>6.0000000000000053E-2</v>
      </c>
      <c r="U43">
        <f t="shared" si="8"/>
        <v>0</v>
      </c>
    </row>
    <row r="44" spans="1:21" x14ac:dyDescent="0.25">
      <c r="A44" s="14"/>
      <c r="B44" s="14"/>
      <c r="C44" s="3"/>
      <c r="D44" s="3"/>
      <c r="E44" s="3"/>
      <c r="F44" s="3"/>
      <c r="G44" s="17"/>
      <c r="H44" s="3"/>
      <c r="I44" s="3"/>
      <c r="J44" s="3"/>
      <c r="K44" s="3"/>
      <c r="L44" s="3"/>
      <c r="M44" s="3"/>
      <c r="N44" s="3"/>
      <c r="O44" s="3"/>
      <c r="P44" s="3"/>
      <c r="Q44" s="3"/>
      <c r="R44" s="3"/>
      <c r="S44" s="3"/>
      <c r="T44" s="3"/>
    </row>
    <row r="47" spans="1:21" s="7" customFormat="1" x14ac:dyDescent="0.25">
      <c r="A47" s="6" t="s">
        <v>90</v>
      </c>
    </row>
    <row r="48" spans="1:21" x14ac:dyDescent="0.25">
      <c r="A48" s="2" t="s">
        <v>144</v>
      </c>
    </row>
    <row r="49" spans="1:4" x14ac:dyDescent="0.25">
      <c r="A49" s="2" t="s">
        <v>84</v>
      </c>
      <c r="B49" s="2" t="s">
        <v>1</v>
      </c>
      <c r="C49" s="2" t="s">
        <v>92</v>
      </c>
      <c r="D49" s="2" t="s">
        <v>93</v>
      </c>
    </row>
    <row r="50" spans="1:4" x14ac:dyDescent="0.25">
      <c r="A50" s="14" t="s">
        <v>58</v>
      </c>
      <c r="B50" s="14">
        <v>185</v>
      </c>
      <c r="C50" s="3">
        <f>SUM(C41:U41)</f>
        <v>268.59152821915922</v>
      </c>
      <c r="D50" s="14">
        <v>592</v>
      </c>
    </row>
    <row r="51" spans="1:4" x14ac:dyDescent="0.25">
      <c r="A51" s="14" t="s">
        <v>58</v>
      </c>
      <c r="B51" s="14">
        <v>188</v>
      </c>
      <c r="C51" s="3">
        <f>SUM(C42:U42)</f>
        <v>275.07266435063769</v>
      </c>
      <c r="D51" s="14">
        <v>344</v>
      </c>
    </row>
    <row r="52" spans="1:4" x14ac:dyDescent="0.25">
      <c r="A52" s="14" t="s">
        <v>58</v>
      </c>
      <c r="B52" s="14">
        <v>189</v>
      </c>
      <c r="C52" s="3">
        <f>SUM(C43:U43)</f>
        <v>430.12846325167044</v>
      </c>
      <c r="D52" s="14">
        <v>12</v>
      </c>
    </row>
    <row r="53" spans="1:4" x14ac:dyDescent="0.25">
      <c r="A53" s="14"/>
      <c r="B53" s="14"/>
      <c r="C53" s="3"/>
      <c r="D53" s="14"/>
    </row>
    <row r="55" spans="1:4" s="10" customFormat="1" x14ac:dyDescent="0.25">
      <c r="A55" s="12" t="s">
        <v>145</v>
      </c>
    </row>
    <row r="56" spans="1:4" x14ac:dyDescent="0.25">
      <c r="A56" s="2" t="s">
        <v>144</v>
      </c>
    </row>
    <row r="57" spans="1:4" x14ac:dyDescent="0.25">
      <c r="A57" t="s">
        <v>94</v>
      </c>
      <c r="B57" s="15">
        <v>592</v>
      </c>
      <c r="C57" t="s">
        <v>146</v>
      </c>
    </row>
    <row r="58" spans="1:4" x14ac:dyDescent="0.25">
      <c r="A58" t="s">
        <v>107</v>
      </c>
      <c r="B58" s="16">
        <v>629</v>
      </c>
      <c r="C58" t="s">
        <v>104</v>
      </c>
    </row>
    <row r="59" spans="1:4" x14ac:dyDescent="0.25">
      <c r="A59" t="s">
        <v>101</v>
      </c>
      <c r="B59" s="11">
        <f>B57*B58</f>
        <v>372368</v>
      </c>
      <c r="C59" t="s">
        <v>106</v>
      </c>
    </row>
    <row r="60" spans="1:4" x14ac:dyDescent="0.25">
      <c r="A60" t="s">
        <v>95</v>
      </c>
      <c r="B60" s="15">
        <f>'Potential New Product List'!V12</f>
        <v>0.1</v>
      </c>
      <c r="C60" t="s">
        <v>104</v>
      </c>
    </row>
    <row r="61" spans="1:4" x14ac:dyDescent="0.25">
      <c r="A61" t="s">
        <v>105</v>
      </c>
      <c r="B61" s="11">
        <f>B59*B60</f>
        <v>37236.800000000003</v>
      </c>
      <c r="C61" t="s">
        <v>108</v>
      </c>
    </row>
  </sheetData>
  <pageMargins left="0.7" right="0.7" top="0.75" bottom="0.75" header="0.3" footer="0.3"/>
  <pageSetup orientation="portrait" horizontalDpi="4294967293" verticalDpi="4294967293"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workbookViewId="0">
      <selection activeCell="A2" sqref="A2"/>
    </sheetView>
  </sheetViews>
  <sheetFormatPr defaultColWidth="8.85546875" defaultRowHeight="15" x14ac:dyDescent="0.25"/>
  <cols>
    <col min="1" max="1" width="27.7109375" customWidth="1"/>
    <col min="2" max="2" width="12.5703125" customWidth="1"/>
    <col min="3" max="3" width="11.85546875" customWidth="1"/>
    <col min="4" max="4" width="12.42578125" customWidth="1"/>
    <col min="5" max="5" width="8" customWidth="1"/>
    <col min="6" max="6" width="21.7109375" customWidth="1"/>
    <col min="7" max="7" width="18.7109375" customWidth="1"/>
    <col min="8" max="12" width="13.85546875" customWidth="1"/>
    <col min="13" max="13" width="22.42578125" customWidth="1"/>
    <col min="14" max="14" width="23.28515625" customWidth="1"/>
    <col min="15" max="15" width="35.28515625" customWidth="1"/>
    <col min="16" max="16" width="16.140625" customWidth="1"/>
    <col min="17" max="17" width="20.28515625" customWidth="1"/>
    <col min="18" max="19" width="13.85546875" customWidth="1"/>
    <col min="20" max="20" width="14.28515625" customWidth="1"/>
    <col min="21" max="21" width="9.5703125" customWidth="1"/>
  </cols>
  <sheetData>
    <row r="1" spans="1:21" ht="15.75" x14ac:dyDescent="0.25">
      <c r="A1" s="9" t="s">
        <v>147</v>
      </c>
      <c r="B1" s="9"/>
      <c r="C1" s="9"/>
      <c r="D1" s="9"/>
    </row>
    <row r="2" spans="1:21" ht="15.75" x14ac:dyDescent="0.25">
      <c r="A2" s="9"/>
      <c r="B2" s="9"/>
      <c r="C2" s="9"/>
      <c r="D2" s="9"/>
    </row>
    <row r="3" spans="1:21" s="10" customFormat="1" x14ac:dyDescent="0.25">
      <c r="A3" s="10" t="s">
        <v>87</v>
      </c>
    </row>
    <row r="4" spans="1:21" x14ac:dyDescent="0.25">
      <c r="A4" s="2" t="s">
        <v>85</v>
      </c>
    </row>
    <row r="5" spans="1:21" s="2" customFormat="1" x14ac:dyDescent="0.25">
      <c r="A5" s="2" t="s">
        <v>84</v>
      </c>
      <c r="B5" s="2" t="s">
        <v>1</v>
      </c>
      <c r="C5" s="2" t="s">
        <v>2</v>
      </c>
      <c r="D5" s="2" t="s">
        <v>3</v>
      </c>
      <c r="E5" s="2" t="s">
        <v>4</v>
      </c>
      <c r="F5" s="2" t="s">
        <v>5</v>
      </c>
      <c r="G5" s="2" t="s">
        <v>6</v>
      </c>
      <c r="H5" s="2" t="s">
        <v>7</v>
      </c>
      <c r="I5" s="2" t="s">
        <v>8</v>
      </c>
      <c r="J5" s="2" t="s">
        <v>9</v>
      </c>
      <c r="K5" s="2" t="s">
        <v>10</v>
      </c>
      <c r="L5" s="2" t="s">
        <v>11</v>
      </c>
      <c r="M5" s="2" t="s">
        <v>12</v>
      </c>
      <c r="N5" s="2" t="s">
        <v>13</v>
      </c>
      <c r="O5" s="2" t="s">
        <v>14</v>
      </c>
      <c r="P5" s="2" t="s">
        <v>15</v>
      </c>
      <c r="Q5" s="2" t="s">
        <v>16</v>
      </c>
      <c r="R5" s="2" t="s">
        <v>17</v>
      </c>
      <c r="S5" s="2" t="s">
        <v>18</v>
      </c>
      <c r="T5" s="2" t="s">
        <v>19</v>
      </c>
      <c r="U5" s="2" t="s">
        <v>20</v>
      </c>
    </row>
    <row r="6" spans="1:21" x14ac:dyDescent="0.25">
      <c r="A6" s="13" t="s">
        <v>58</v>
      </c>
      <c r="B6" s="13">
        <v>187</v>
      </c>
      <c r="C6" s="13" t="s">
        <v>68</v>
      </c>
      <c r="D6" s="13" t="s">
        <v>23</v>
      </c>
      <c r="E6" s="13">
        <v>199</v>
      </c>
      <c r="F6" s="13">
        <v>1</v>
      </c>
      <c r="G6" s="13" t="s">
        <v>24</v>
      </c>
      <c r="H6" s="13">
        <v>943</v>
      </c>
      <c r="I6" s="13">
        <v>437</v>
      </c>
      <c r="J6" s="13">
        <v>224</v>
      </c>
      <c r="K6" s="13">
        <v>160</v>
      </c>
      <c r="L6" s="13">
        <v>247</v>
      </c>
      <c r="M6" s="13">
        <v>90</v>
      </c>
      <c r="N6" s="13">
        <v>23</v>
      </c>
      <c r="O6" s="13">
        <v>0.8</v>
      </c>
      <c r="P6" s="13">
        <v>1</v>
      </c>
      <c r="Q6" s="13">
        <v>0.9</v>
      </c>
      <c r="R6" s="13">
        <v>5.4</v>
      </c>
      <c r="S6" s="13">
        <v>7.6</v>
      </c>
      <c r="T6" s="13">
        <v>0.4</v>
      </c>
      <c r="U6" s="13" t="s">
        <v>27</v>
      </c>
    </row>
    <row r="8" spans="1:21" x14ac:dyDescent="0.25">
      <c r="A8" s="2" t="s">
        <v>97</v>
      </c>
    </row>
    <row r="9" spans="1:21" s="2" customFormat="1" x14ac:dyDescent="0.25">
      <c r="A9" s="2" t="s">
        <v>84</v>
      </c>
      <c r="B9" s="2" t="s">
        <v>1</v>
      </c>
      <c r="C9" s="2" t="s">
        <v>2</v>
      </c>
      <c r="D9" s="2" t="s">
        <v>3</v>
      </c>
      <c r="E9" s="2" t="s">
        <v>4</v>
      </c>
      <c r="F9" s="2" t="s">
        <v>5</v>
      </c>
      <c r="G9" s="2" t="s">
        <v>6</v>
      </c>
      <c r="H9" s="2" t="s">
        <v>7</v>
      </c>
      <c r="I9" s="2" t="s">
        <v>8</v>
      </c>
      <c r="J9" s="2" t="s">
        <v>9</v>
      </c>
      <c r="K9" s="2" t="s">
        <v>10</v>
      </c>
      <c r="L9" s="2" t="s">
        <v>11</v>
      </c>
      <c r="M9" s="2" t="s">
        <v>12</v>
      </c>
      <c r="N9" s="2" t="s">
        <v>13</v>
      </c>
      <c r="O9" s="2" t="s">
        <v>14</v>
      </c>
      <c r="P9" s="2" t="s">
        <v>15</v>
      </c>
      <c r="Q9" s="2" t="s">
        <v>16</v>
      </c>
      <c r="R9" s="2" t="s">
        <v>17</v>
      </c>
      <c r="S9" s="2" t="s">
        <v>18</v>
      </c>
      <c r="T9" s="2" t="s">
        <v>19</v>
      </c>
      <c r="U9" s="2" t="s">
        <v>20</v>
      </c>
    </row>
    <row r="10" spans="1:21" x14ac:dyDescent="0.25">
      <c r="A10" s="14" t="s">
        <v>58</v>
      </c>
      <c r="B10" s="14">
        <v>185</v>
      </c>
      <c r="C10" s="14" t="s">
        <v>31</v>
      </c>
      <c r="D10" s="14" t="s">
        <v>35</v>
      </c>
      <c r="E10" s="14">
        <v>499</v>
      </c>
      <c r="F10" s="14">
        <v>1</v>
      </c>
      <c r="G10" s="14" t="s">
        <v>24</v>
      </c>
      <c r="H10" s="14">
        <v>148</v>
      </c>
      <c r="I10" s="14">
        <v>66</v>
      </c>
      <c r="J10" s="14">
        <v>30</v>
      </c>
      <c r="K10" s="14">
        <v>20</v>
      </c>
      <c r="L10" s="14">
        <v>29</v>
      </c>
      <c r="M10" s="14">
        <v>12</v>
      </c>
      <c r="N10" s="14">
        <v>6</v>
      </c>
      <c r="O10" s="14">
        <v>0.8</v>
      </c>
      <c r="P10" s="14">
        <v>134</v>
      </c>
      <c r="Q10" s="14">
        <v>2.2000000000000002</v>
      </c>
      <c r="R10" s="14">
        <v>7.1</v>
      </c>
      <c r="S10" s="14">
        <v>10.4</v>
      </c>
      <c r="T10" s="14">
        <v>0.3</v>
      </c>
      <c r="U10" s="14" t="s">
        <v>25</v>
      </c>
    </row>
    <row r="11" spans="1:21" x14ac:dyDescent="0.25">
      <c r="A11" s="14" t="s">
        <v>58</v>
      </c>
      <c r="B11" s="14">
        <v>188</v>
      </c>
      <c r="C11" s="14" t="s">
        <v>52</v>
      </c>
      <c r="D11" s="14" t="s">
        <v>23</v>
      </c>
      <c r="E11" s="14">
        <v>499</v>
      </c>
      <c r="F11" s="14">
        <v>1</v>
      </c>
      <c r="G11" s="14" t="s">
        <v>24</v>
      </c>
      <c r="H11" s="14">
        <v>86</v>
      </c>
      <c r="I11" s="14">
        <v>51</v>
      </c>
      <c r="J11" s="14">
        <v>17</v>
      </c>
      <c r="K11" s="14">
        <v>12</v>
      </c>
      <c r="L11" s="14">
        <v>9</v>
      </c>
      <c r="M11" s="14">
        <v>14</v>
      </c>
      <c r="N11" s="14">
        <v>2</v>
      </c>
      <c r="O11" s="14">
        <v>0.8</v>
      </c>
      <c r="P11" s="14">
        <v>4</v>
      </c>
      <c r="Q11" s="14">
        <v>2</v>
      </c>
      <c r="R11" s="14">
        <v>10.1</v>
      </c>
      <c r="S11" s="14">
        <v>6.9</v>
      </c>
      <c r="T11" s="14">
        <v>0.38</v>
      </c>
      <c r="U11" s="14" t="s">
        <v>25</v>
      </c>
    </row>
    <row r="12" spans="1:21" x14ac:dyDescent="0.25">
      <c r="A12" s="14" t="s">
        <v>58</v>
      </c>
      <c r="B12" s="14">
        <v>189</v>
      </c>
      <c r="C12" s="14" t="s">
        <v>59</v>
      </c>
      <c r="D12" s="14" t="s">
        <v>23</v>
      </c>
      <c r="E12" s="14">
        <v>419</v>
      </c>
      <c r="F12" s="14">
        <v>1</v>
      </c>
      <c r="G12" s="14" t="s">
        <v>24</v>
      </c>
      <c r="H12" s="14">
        <v>3</v>
      </c>
      <c r="I12" s="14">
        <v>1</v>
      </c>
      <c r="J12" s="14">
        <v>0</v>
      </c>
      <c r="K12" s="14">
        <v>0</v>
      </c>
      <c r="L12" s="14">
        <v>0</v>
      </c>
      <c r="M12" s="14">
        <v>0</v>
      </c>
      <c r="N12" s="14">
        <v>0</v>
      </c>
      <c r="O12" s="14">
        <v>0.9</v>
      </c>
      <c r="P12" s="14">
        <v>544</v>
      </c>
      <c r="Q12" s="14">
        <v>2.2000000000000002</v>
      </c>
      <c r="R12" s="14">
        <v>7</v>
      </c>
      <c r="S12" s="14">
        <v>10.199999999999999</v>
      </c>
      <c r="T12" s="14">
        <v>0.4</v>
      </c>
      <c r="U12" s="14" t="s">
        <v>25</v>
      </c>
    </row>
    <row r="13" spans="1:21" x14ac:dyDescent="0.25">
      <c r="A13" s="14"/>
      <c r="B13" s="14"/>
      <c r="C13" s="14"/>
      <c r="D13" s="14"/>
      <c r="E13" s="14"/>
      <c r="F13" s="14"/>
      <c r="G13" s="14"/>
      <c r="H13" s="14"/>
      <c r="I13" s="14"/>
      <c r="J13" s="14"/>
      <c r="K13" s="14"/>
      <c r="L13" s="14"/>
      <c r="M13" s="14"/>
      <c r="N13" s="14"/>
      <c r="O13" s="14"/>
      <c r="P13" s="14"/>
      <c r="Q13" s="14"/>
      <c r="R13" s="14"/>
      <c r="S13" s="14"/>
      <c r="T13" s="14"/>
      <c r="U13" s="14"/>
    </row>
    <row r="15" spans="1:21" s="5" customFormat="1" x14ac:dyDescent="0.25">
      <c r="A15" s="6" t="s">
        <v>99</v>
      </c>
      <c r="B15" s="7"/>
      <c r="C15" s="7"/>
      <c r="D15" s="7"/>
      <c r="E15" s="7"/>
      <c r="F15" s="7"/>
      <c r="G15" s="7"/>
      <c r="H15" s="7"/>
      <c r="I15" s="7"/>
      <c r="J15" s="7"/>
      <c r="K15" s="7"/>
      <c r="L15" s="7"/>
      <c r="M15" s="7"/>
      <c r="N15" s="7"/>
      <c r="O15" s="7"/>
      <c r="P15" s="7"/>
      <c r="Q15" s="7"/>
      <c r="R15" s="7"/>
      <c r="S15" s="7"/>
      <c r="T15" s="7"/>
      <c r="U15" s="7"/>
    </row>
    <row r="16" spans="1:21" s="5" customFormat="1" x14ac:dyDescent="0.25"/>
    <row r="17" spans="1:21" x14ac:dyDescent="0.25">
      <c r="A17" s="2" t="s">
        <v>86</v>
      </c>
    </row>
    <row r="18" spans="1:21" x14ac:dyDescent="0.25">
      <c r="A18" t="s">
        <v>84</v>
      </c>
      <c r="B18" t="s">
        <v>1</v>
      </c>
      <c r="C18" t="s">
        <v>2</v>
      </c>
      <c r="D18" t="s">
        <v>3</v>
      </c>
      <c r="E18" t="s">
        <v>4</v>
      </c>
      <c r="F18" t="s">
        <v>5</v>
      </c>
      <c r="G18" t="s">
        <v>6</v>
      </c>
      <c r="H18" t="s">
        <v>7</v>
      </c>
      <c r="I18" t="s">
        <v>8</v>
      </c>
      <c r="J18" t="s">
        <v>9</v>
      </c>
      <c r="K18" t="s">
        <v>10</v>
      </c>
      <c r="L18" t="s">
        <v>11</v>
      </c>
      <c r="M18" t="s">
        <v>12</v>
      </c>
      <c r="N18" t="s">
        <v>13</v>
      </c>
      <c r="O18" t="s">
        <v>14</v>
      </c>
      <c r="P18" t="s">
        <v>15</v>
      </c>
      <c r="Q18" t="s">
        <v>16</v>
      </c>
      <c r="R18" t="s">
        <v>17</v>
      </c>
      <c r="S18" t="s">
        <v>18</v>
      </c>
      <c r="T18" t="s">
        <v>19</v>
      </c>
      <c r="U18" t="s">
        <v>20</v>
      </c>
    </row>
    <row r="19" spans="1:21" x14ac:dyDescent="0.25">
      <c r="A19" s="13" t="s">
        <v>58</v>
      </c>
      <c r="B19" s="13">
        <v>187</v>
      </c>
      <c r="C19" s="13" t="s">
        <v>68</v>
      </c>
      <c r="D19" s="13" t="s">
        <v>23</v>
      </c>
      <c r="E19" s="13">
        <v>199</v>
      </c>
      <c r="F19" s="13">
        <v>1</v>
      </c>
      <c r="G19">
        <f>VLOOKUP(G6,'Warranty Scale'!A2:B6,2,FALSE)</f>
        <v>1</v>
      </c>
      <c r="H19" s="3">
        <f>H6/SUM($H$6:$L$6)</f>
        <v>0.46892093485827946</v>
      </c>
      <c r="I19" s="3">
        <f>I6/SUM($H$6:$L$6)</f>
        <v>0.21730482347090999</v>
      </c>
      <c r="J19" s="3">
        <f>J6/SUM($H$6:$L$6)</f>
        <v>0.11138736946792641</v>
      </c>
      <c r="K19" s="3">
        <f>K6/SUM($H$6:$L$6)</f>
        <v>7.9562406762804572E-2</v>
      </c>
      <c r="L19" s="3">
        <f>L6/SUM($H$6:$L$6)</f>
        <v>0.12282446544007956</v>
      </c>
      <c r="M19" s="3">
        <f>M6/SUM($M$6:$N$6)</f>
        <v>0.79646017699115046</v>
      </c>
      <c r="N19" s="3">
        <f>N6/SUM($M$6:$N$6)</f>
        <v>0.20353982300884957</v>
      </c>
      <c r="O19" s="13">
        <v>0.8</v>
      </c>
      <c r="P19" s="13">
        <v>1</v>
      </c>
      <c r="Q19" s="13">
        <v>0.9</v>
      </c>
      <c r="R19" s="13">
        <v>5.4</v>
      </c>
      <c r="S19" s="13">
        <v>7.6</v>
      </c>
      <c r="T19" s="13">
        <v>0.4</v>
      </c>
      <c r="U19" s="13" t="s">
        <v>27</v>
      </c>
    </row>
    <row r="21" spans="1:21" x14ac:dyDescent="0.25">
      <c r="A21" s="2" t="s">
        <v>71</v>
      </c>
    </row>
    <row r="22" spans="1:21" x14ac:dyDescent="0.25">
      <c r="A22" s="14" t="s">
        <v>58</v>
      </c>
      <c r="B22" s="14">
        <v>185</v>
      </c>
      <c r="C22" s="14" t="s">
        <v>31</v>
      </c>
      <c r="D22" s="14" t="s">
        <v>35</v>
      </c>
      <c r="E22" s="14">
        <v>499</v>
      </c>
      <c r="F22" s="14">
        <v>1</v>
      </c>
      <c r="G22">
        <f>VLOOKUP(G10,'Warranty Scale'!$A$2:$B$6,2,FALSE)</f>
        <v>1</v>
      </c>
      <c r="H22" s="3">
        <f>H10/SUM($H$10:$L$10)</f>
        <v>0.50511945392491464</v>
      </c>
      <c r="I22" s="3">
        <f>I10/SUM($H$10:$L$10)</f>
        <v>0.22525597269624573</v>
      </c>
      <c r="J22" s="3">
        <f>J10/SUM($H$10:$L$10)</f>
        <v>0.10238907849829351</v>
      </c>
      <c r="K22" s="3">
        <f>K10/SUM($H$10:$L$10)</f>
        <v>6.8259385665529013E-2</v>
      </c>
      <c r="L22" s="3">
        <f>L10/SUM($H$10:$L$10)</f>
        <v>9.8976109215017066E-2</v>
      </c>
      <c r="M22" s="3">
        <f>M10/SUM($M$10:$N$10)</f>
        <v>0.66666666666666663</v>
      </c>
      <c r="N22" s="3">
        <f>N10/SUM($M$10:$N$10)</f>
        <v>0.33333333333333331</v>
      </c>
      <c r="O22" s="14">
        <v>0.8</v>
      </c>
      <c r="P22" s="14">
        <v>134</v>
      </c>
      <c r="Q22" s="14">
        <v>2.2000000000000002</v>
      </c>
      <c r="R22" s="14">
        <v>7.1</v>
      </c>
      <c r="S22" s="14">
        <v>10.4</v>
      </c>
      <c r="T22" s="14">
        <v>0.3</v>
      </c>
      <c r="U22" s="14" t="s">
        <v>25</v>
      </c>
    </row>
    <row r="23" spans="1:21" x14ac:dyDescent="0.25">
      <c r="A23" s="14" t="s">
        <v>58</v>
      </c>
      <c r="B23" s="14">
        <v>188</v>
      </c>
      <c r="C23" s="14" t="s">
        <v>52</v>
      </c>
      <c r="D23" s="14" t="s">
        <v>23</v>
      </c>
      <c r="E23" s="14">
        <v>499</v>
      </c>
      <c r="F23" s="14">
        <v>1</v>
      </c>
      <c r="G23">
        <f>VLOOKUP(G11,'Warranty Scale'!$A$2:$B$6,2,FALSE)</f>
        <v>1</v>
      </c>
      <c r="H23" s="3">
        <f>H11/SUM($H$11:$L$11)</f>
        <v>0.49142857142857144</v>
      </c>
      <c r="I23" s="17">
        <f t="shared" ref="I23:L23" si="0">I11/SUM($H$11:$L$11)</f>
        <v>0.29142857142857143</v>
      </c>
      <c r="J23" s="17">
        <f t="shared" si="0"/>
        <v>9.7142857142857142E-2</v>
      </c>
      <c r="K23" s="17">
        <f t="shared" si="0"/>
        <v>6.8571428571428575E-2</v>
      </c>
      <c r="L23" s="17">
        <f t="shared" si="0"/>
        <v>5.1428571428571428E-2</v>
      </c>
      <c r="M23" s="3">
        <f>M11/SUM($M$11:$N$11)</f>
        <v>0.875</v>
      </c>
      <c r="N23" s="3">
        <f>N11/SUM($M$11:$N$11)</f>
        <v>0.125</v>
      </c>
      <c r="O23" s="14">
        <v>0.8</v>
      </c>
      <c r="P23" s="14">
        <v>4</v>
      </c>
      <c r="Q23" s="14">
        <v>2</v>
      </c>
      <c r="R23" s="14">
        <v>10.1</v>
      </c>
      <c r="S23" s="14">
        <v>6.9</v>
      </c>
      <c r="T23" s="14">
        <v>0.38</v>
      </c>
      <c r="U23" s="14" t="s">
        <v>25</v>
      </c>
    </row>
    <row r="24" spans="1:21" x14ac:dyDescent="0.25">
      <c r="A24" s="14" t="s">
        <v>58</v>
      </c>
      <c r="B24" s="14">
        <v>189</v>
      </c>
      <c r="C24" s="14" t="s">
        <v>59</v>
      </c>
      <c r="D24" s="14" t="s">
        <v>23</v>
      </c>
      <c r="E24" s="14">
        <v>419</v>
      </c>
      <c r="F24" s="14">
        <v>1</v>
      </c>
      <c r="G24">
        <f>VLOOKUP(G12,'Warranty Scale'!$A$2:$B$6,2,FALSE)</f>
        <v>1</v>
      </c>
      <c r="H24" s="3">
        <f>H12/SUM($H$12:$L$12)</f>
        <v>0.75</v>
      </c>
      <c r="I24" s="17">
        <f>I12/SUM($H$12:$L$12)</f>
        <v>0.25</v>
      </c>
      <c r="J24" s="17">
        <f>J12/SUM($H$12:$L$12)</f>
        <v>0</v>
      </c>
      <c r="K24" s="17">
        <f>K12/SUM($H$12:$L$12)</f>
        <v>0</v>
      </c>
      <c r="L24" s="17">
        <f>L12/SUM($H$12:$L$12)</f>
        <v>0</v>
      </c>
      <c r="M24" s="18">
        <v>0</v>
      </c>
      <c r="N24" s="18">
        <v>0</v>
      </c>
      <c r="O24" s="14">
        <v>0.9</v>
      </c>
      <c r="P24" s="14">
        <v>544</v>
      </c>
      <c r="Q24" s="14">
        <v>2.2000000000000002</v>
      </c>
      <c r="R24" s="14">
        <v>7</v>
      </c>
      <c r="S24" s="14">
        <v>10.199999999999999</v>
      </c>
      <c r="T24" s="14">
        <v>0.4</v>
      </c>
      <c r="U24" s="14" t="s">
        <v>25</v>
      </c>
    </row>
    <row r="25" spans="1:21" x14ac:dyDescent="0.25">
      <c r="A25" s="14"/>
      <c r="B25" s="14"/>
      <c r="C25" s="14"/>
      <c r="D25" s="14"/>
      <c r="E25" s="14"/>
      <c r="F25" s="14"/>
      <c r="H25" s="3"/>
      <c r="I25" s="3"/>
      <c r="J25" s="3"/>
      <c r="K25" s="3"/>
      <c r="L25" s="3"/>
      <c r="M25" s="3"/>
      <c r="N25" s="3"/>
      <c r="O25" s="37"/>
      <c r="P25" s="37"/>
      <c r="Q25" s="37"/>
      <c r="R25" s="37"/>
      <c r="S25" s="37"/>
      <c r="T25" s="37"/>
      <c r="U25" s="37"/>
    </row>
    <row r="27" spans="1:21" s="7" customFormat="1" x14ac:dyDescent="0.25">
      <c r="A27" s="6" t="s">
        <v>89</v>
      </c>
    </row>
    <row r="28" spans="1:21" x14ac:dyDescent="0.25">
      <c r="A28" t="s">
        <v>84</v>
      </c>
      <c r="B28" t="s">
        <v>1</v>
      </c>
      <c r="C28" t="s">
        <v>2</v>
      </c>
      <c r="D28" t="s">
        <v>3</v>
      </c>
      <c r="E28" t="s">
        <v>4</v>
      </c>
      <c r="F28" t="s">
        <v>5</v>
      </c>
      <c r="G28" t="s">
        <v>6</v>
      </c>
      <c r="H28" t="s">
        <v>7</v>
      </c>
      <c r="I28" t="s">
        <v>8</v>
      </c>
      <c r="J28" t="s">
        <v>9</v>
      </c>
      <c r="K28" t="s">
        <v>10</v>
      </c>
      <c r="L28" t="s">
        <v>11</v>
      </c>
      <c r="M28" t="s">
        <v>12</v>
      </c>
      <c r="N28" t="s">
        <v>13</v>
      </c>
      <c r="O28" t="s">
        <v>14</v>
      </c>
      <c r="P28" t="s">
        <v>15</v>
      </c>
      <c r="Q28" t="s">
        <v>16</v>
      </c>
      <c r="R28" t="s">
        <v>17</v>
      </c>
      <c r="S28" t="s">
        <v>18</v>
      </c>
      <c r="T28" t="s">
        <v>19</v>
      </c>
      <c r="U28" t="s">
        <v>20</v>
      </c>
    </row>
    <row r="29" spans="1:21" x14ac:dyDescent="0.25">
      <c r="A29" s="2" t="s">
        <v>148</v>
      </c>
    </row>
    <row r="30" spans="1:21" x14ac:dyDescent="0.25">
      <c r="A30" s="14" t="s">
        <v>58</v>
      </c>
      <c r="B30" s="14">
        <v>185</v>
      </c>
      <c r="C30">
        <f>IF(C$19=C22,0,1)</f>
        <v>1</v>
      </c>
      <c r="D30">
        <f>IF(D$19=D22,0,1)</f>
        <v>1</v>
      </c>
      <c r="E30">
        <f>ABS(E$19-E22)</f>
        <v>300</v>
      </c>
      <c r="F30">
        <f>ABS(F$19-F22)</f>
        <v>0</v>
      </c>
      <c r="G30">
        <f>ABS($G$19-G22)</f>
        <v>0</v>
      </c>
      <c r="H30" s="3">
        <f t="shared" ref="H30:T32" si="1">ABS(H$19-H22)</f>
        <v>3.6198519066635182E-2</v>
      </c>
      <c r="I30" s="3">
        <f t="shared" si="1"/>
        <v>7.9511492253357408E-3</v>
      </c>
      <c r="J30" s="3">
        <f t="shared" si="1"/>
        <v>8.9982909696328939E-3</v>
      </c>
      <c r="K30" s="3">
        <f t="shared" si="1"/>
        <v>1.1303021097275559E-2</v>
      </c>
      <c r="L30" s="3">
        <f t="shared" si="1"/>
        <v>2.3848356225062498E-2</v>
      </c>
      <c r="M30" s="3">
        <f t="shared" si="1"/>
        <v>0.12979351032448383</v>
      </c>
      <c r="N30" s="3">
        <f t="shared" si="1"/>
        <v>0.12979351032448375</v>
      </c>
      <c r="O30" s="3">
        <f t="shared" si="1"/>
        <v>0</v>
      </c>
      <c r="P30" s="3">
        <f t="shared" si="1"/>
        <v>133</v>
      </c>
      <c r="Q30" s="3">
        <f t="shared" si="1"/>
        <v>1.3000000000000003</v>
      </c>
      <c r="R30" s="3">
        <f t="shared" si="1"/>
        <v>1.6999999999999993</v>
      </c>
      <c r="S30" s="3">
        <f t="shared" si="1"/>
        <v>2.8000000000000007</v>
      </c>
      <c r="T30" s="3">
        <f t="shared" si="1"/>
        <v>0.10000000000000003</v>
      </c>
      <c r="U30">
        <f>IF(U$19 = U22,0,1)</f>
        <v>1</v>
      </c>
    </row>
    <row r="31" spans="1:21" x14ac:dyDescent="0.25">
      <c r="A31" s="14" t="s">
        <v>58</v>
      </c>
      <c r="B31" s="14">
        <v>188</v>
      </c>
      <c r="C31">
        <f t="shared" ref="C31:D32" si="2">IF(C$19=C23,0,1)</f>
        <v>1</v>
      </c>
      <c r="D31">
        <f t="shared" si="2"/>
        <v>0</v>
      </c>
      <c r="E31">
        <f t="shared" ref="E31:F32" si="3">ABS(E$19-E23)</f>
        <v>300</v>
      </c>
      <c r="F31">
        <f t="shared" si="3"/>
        <v>0</v>
      </c>
      <c r="G31">
        <f t="shared" ref="G31:G32" si="4">ABS($G$19-G23)</f>
        <v>0</v>
      </c>
      <c r="H31" s="3">
        <f t="shared" si="1"/>
        <v>2.2507636570291978E-2</v>
      </c>
      <c r="I31" s="3">
        <f t="shared" si="1"/>
        <v>7.412374795766144E-2</v>
      </c>
      <c r="J31" s="3">
        <f t="shared" si="1"/>
        <v>1.4244512325069264E-2</v>
      </c>
      <c r="K31" s="3">
        <f t="shared" si="1"/>
        <v>1.0990978191375997E-2</v>
      </c>
      <c r="L31" s="3">
        <f t="shared" si="1"/>
        <v>7.1395894011508143E-2</v>
      </c>
      <c r="M31" s="3">
        <f t="shared" si="1"/>
        <v>7.8539823008849541E-2</v>
      </c>
      <c r="N31" s="3">
        <f t="shared" si="1"/>
        <v>7.8539823008849569E-2</v>
      </c>
      <c r="O31" s="3">
        <f t="shared" si="1"/>
        <v>0</v>
      </c>
      <c r="P31" s="3">
        <f t="shared" si="1"/>
        <v>3</v>
      </c>
      <c r="Q31" s="3">
        <f t="shared" si="1"/>
        <v>1.1000000000000001</v>
      </c>
      <c r="R31" s="3">
        <f t="shared" si="1"/>
        <v>4.6999999999999993</v>
      </c>
      <c r="S31" s="3">
        <f t="shared" si="1"/>
        <v>0.69999999999999929</v>
      </c>
      <c r="T31" s="3">
        <f t="shared" si="1"/>
        <v>2.0000000000000018E-2</v>
      </c>
      <c r="U31">
        <f>IF(U$19 = U23,0,1)</f>
        <v>1</v>
      </c>
    </row>
    <row r="32" spans="1:21" x14ac:dyDescent="0.25">
      <c r="A32" s="14" t="s">
        <v>58</v>
      </c>
      <c r="B32" s="14">
        <v>189</v>
      </c>
      <c r="C32">
        <f t="shared" si="2"/>
        <v>1</v>
      </c>
      <c r="D32">
        <f t="shared" si="2"/>
        <v>0</v>
      </c>
      <c r="E32">
        <f t="shared" si="3"/>
        <v>220</v>
      </c>
      <c r="F32">
        <f t="shared" si="3"/>
        <v>0</v>
      </c>
      <c r="G32">
        <f t="shared" si="4"/>
        <v>0</v>
      </c>
      <c r="H32" s="3">
        <f t="shared" si="1"/>
        <v>0.28107906514172054</v>
      </c>
      <c r="I32" s="3">
        <f t="shared" si="1"/>
        <v>3.2695176529090014E-2</v>
      </c>
      <c r="J32" s="3">
        <f t="shared" si="1"/>
        <v>0.11138736946792641</v>
      </c>
      <c r="K32" s="3">
        <f t="shared" si="1"/>
        <v>7.9562406762804572E-2</v>
      </c>
      <c r="L32" s="3">
        <f t="shared" si="1"/>
        <v>0.12282446544007956</v>
      </c>
      <c r="M32" s="3">
        <f t="shared" si="1"/>
        <v>0.79646017699115046</v>
      </c>
      <c r="N32" s="3">
        <f t="shared" si="1"/>
        <v>0.20353982300884957</v>
      </c>
      <c r="O32" s="3">
        <f t="shared" si="1"/>
        <v>9.9999999999999978E-2</v>
      </c>
      <c r="P32" s="3">
        <f t="shared" si="1"/>
        <v>543</v>
      </c>
      <c r="Q32" s="3">
        <f t="shared" si="1"/>
        <v>1.3000000000000003</v>
      </c>
      <c r="R32" s="3">
        <f t="shared" si="1"/>
        <v>1.5999999999999996</v>
      </c>
      <c r="S32" s="3">
        <f t="shared" si="1"/>
        <v>2.5999999999999996</v>
      </c>
      <c r="T32" s="3">
        <f t="shared" si="1"/>
        <v>0</v>
      </c>
      <c r="U32">
        <f>IF(U$19 = U24,0,1)</f>
        <v>1</v>
      </c>
    </row>
    <row r="33" spans="1:21" x14ac:dyDescent="0.25">
      <c r="A33" s="14"/>
      <c r="B33" s="14"/>
      <c r="H33" s="3"/>
      <c r="I33" s="3"/>
      <c r="J33" s="3"/>
      <c r="K33" s="3"/>
      <c r="L33" s="3"/>
      <c r="M33" s="3"/>
      <c r="N33" s="3"/>
      <c r="O33" s="3"/>
      <c r="P33" s="3"/>
      <c r="Q33" s="3"/>
      <c r="R33" s="3"/>
      <c r="S33" s="3"/>
      <c r="T33" s="3"/>
    </row>
    <row r="35" spans="1:21" s="7" customFormat="1" x14ac:dyDescent="0.25">
      <c r="A35" s="6" t="s">
        <v>88</v>
      </c>
    </row>
    <row r="36" spans="1:21" x14ac:dyDescent="0.25">
      <c r="A36" t="s">
        <v>84</v>
      </c>
      <c r="B36" t="s">
        <v>1</v>
      </c>
      <c r="C36" t="s">
        <v>2</v>
      </c>
      <c r="D36" t="s">
        <v>3</v>
      </c>
      <c r="E36" t="s">
        <v>4</v>
      </c>
      <c r="F36" t="s">
        <v>5</v>
      </c>
      <c r="G36" t="s">
        <v>6</v>
      </c>
      <c r="H36" t="s">
        <v>7</v>
      </c>
      <c r="I36" t="s">
        <v>8</v>
      </c>
      <c r="J36" t="s">
        <v>9</v>
      </c>
      <c r="K36" t="s">
        <v>10</v>
      </c>
      <c r="L36" t="s">
        <v>11</v>
      </c>
      <c r="M36" t="s">
        <v>12</v>
      </c>
      <c r="N36" t="s">
        <v>13</v>
      </c>
      <c r="O36" t="s">
        <v>14</v>
      </c>
      <c r="P36" t="s">
        <v>15</v>
      </c>
      <c r="Q36" t="s">
        <v>16</v>
      </c>
      <c r="R36" t="s">
        <v>17</v>
      </c>
      <c r="S36" t="s">
        <v>18</v>
      </c>
      <c r="T36" t="s">
        <v>19</v>
      </c>
      <c r="U36" t="s">
        <v>20</v>
      </c>
    </row>
    <row r="37" spans="1:21" x14ac:dyDescent="0.25">
      <c r="A37" t="s">
        <v>72</v>
      </c>
      <c r="B37" t="s">
        <v>72</v>
      </c>
      <c r="C37">
        <v>1</v>
      </c>
      <c r="D37">
        <v>1</v>
      </c>
      <c r="E37">
        <v>2</v>
      </c>
      <c r="F37">
        <v>1</v>
      </c>
      <c r="G37">
        <v>1</v>
      </c>
      <c r="H37">
        <v>2</v>
      </c>
      <c r="I37">
        <v>2</v>
      </c>
      <c r="J37">
        <v>2</v>
      </c>
      <c r="K37">
        <v>2</v>
      </c>
      <c r="L37">
        <v>2</v>
      </c>
      <c r="M37">
        <v>1</v>
      </c>
      <c r="N37">
        <v>1</v>
      </c>
      <c r="O37">
        <v>1</v>
      </c>
      <c r="P37">
        <v>0</v>
      </c>
      <c r="Q37">
        <v>1</v>
      </c>
      <c r="R37">
        <v>1</v>
      </c>
      <c r="S37">
        <v>1</v>
      </c>
      <c r="T37">
        <v>1</v>
      </c>
      <c r="U37">
        <v>1</v>
      </c>
    </row>
    <row r="38" spans="1:21" ht="16.5" customHeight="1" x14ac:dyDescent="0.25"/>
    <row r="39" spans="1:21" s="7" customFormat="1" x14ac:dyDescent="0.25">
      <c r="A39" s="6" t="s">
        <v>91</v>
      </c>
    </row>
    <row r="41" spans="1:21" x14ac:dyDescent="0.25">
      <c r="A41" s="14" t="s">
        <v>58</v>
      </c>
      <c r="B41" s="14">
        <v>185</v>
      </c>
      <c r="C41" s="3">
        <f>C30*C$37</f>
        <v>1</v>
      </c>
      <c r="D41" s="3">
        <f>D30*D37</f>
        <v>1</v>
      </c>
      <c r="E41" s="3">
        <f>E30*E37</f>
        <v>600</v>
      </c>
      <c r="F41" s="3">
        <f>F30*F37</f>
        <v>0</v>
      </c>
      <c r="G41" s="3">
        <f>G30*G37</f>
        <v>0</v>
      </c>
      <c r="H41" s="3">
        <f t="shared" ref="H41:U41" si="5">H30*H37</f>
        <v>7.2397038133270364E-2</v>
      </c>
      <c r="I41" s="3">
        <f t="shared" si="5"/>
        <v>1.5902298450671482E-2</v>
      </c>
      <c r="J41" s="3">
        <f t="shared" si="5"/>
        <v>1.7996581939265788E-2</v>
      </c>
      <c r="K41" s="3">
        <f t="shared" si="5"/>
        <v>2.2606042194551118E-2</v>
      </c>
      <c r="L41" s="3">
        <f t="shared" si="5"/>
        <v>4.7696712450124995E-2</v>
      </c>
      <c r="M41" s="3">
        <f t="shared" si="5"/>
        <v>0.12979351032448383</v>
      </c>
      <c r="N41" s="3">
        <f t="shared" si="5"/>
        <v>0.12979351032448375</v>
      </c>
      <c r="O41" s="3">
        <f t="shared" si="5"/>
        <v>0</v>
      </c>
      <c r="P41" s="3">
        <f t="shared" si="5"/>
        <v>0</v>
      </c>
      <c r="Q41" s="3">
        <f t="shared" si="5"/>
        <v>1.3000000000000003</v>
      </c>
      <c r="R41" s="3">
        <f t="shared" si="5"/>
        <v>1.6999999999999993</v>
      </c>
      <c r="S41" s="3">
        <f t="shared" si="5"/>
        <v>2.8000000000000007</v>
      </c>
      <c r="T41" s="3">
        <f t="shared" si="5"/>
        <v>0.10000000000000003</v>
      </c>
      <c r="U41">
        <f t="shared" si="5"/>
        <v>1</v>
      </c>
    </row>
    <row r="42" spans="1:21" x14ac:dyDescent="0.25">
      <c r="A42" s="14" t="s">
        <v>58</v>
      </c>
      <c r="B42" s="14">
        <v>188</v>
      </c>
      <c r="C42" s="3">
        <f>C31*C$37</f>
        <v>1</v>
      </c>
      <c r="D42" s="3">
        <f t="shared" ref="D42:F43" si="6">D31*D$37</f>
        <v>0</v>
      </c>
      <c r="E42" s="3">
        <f t="shared" si="6"/>
        <v>600</v>
      </c>
      <c r="F42" s="3">
        <f t="shared" si="6"/>
        <v>0</v>
      </c>
      <c r="G42" s="3">
        <f t="shared" ref="G42" si="7">G31*G$37</f>
        <v>0</v>
      </c>
      <c r="H42" s="3">
        <f t="shared" ref="H42:U43" si="8">H31*H$37</f>
        <v>4.5015273140583956E-2</v>
      </c>
      <c r="I42" s="3">
        <f t="shared" si="8"/>
        <v>0.14824749591532288</v>
      </c>
      <c r="J42" s="3">
        <f t="shared" si="8"/>
        <v>2.8489024650138528E-2</v>
      </c>
      <c r="K42" s="3">
        <f t="shared" si="8"/>
        <v>2.1981956382751994E-2</v>
      </c>
      <c r="L42" s="3">
        <f t="shared" si="8"/>
        <v>0.14279178802301629</v>
      </c>
      <c r="M42" s="3">
        <f t="shared" si="8"/>
        <v>7.8539823008849541E-2</v>
      </c>
      <c r="N42" s="3">
        <f t="shared" si="8"/>
        <v>7.8539823008849569E-2</v>
      </c>
      <c r="O42" s="3">
        <f t="shared" si="8"/>
        <v>0</v>
      </c>
      <c r="P42" s="3">
        <f t="shared" si="8"/>
        <v>0</v>
      </c>
      <c r="Q42" s="3">
        <f t="shared" si="8"/>
        <v>1.1000000000000001</v>
      </c>
      <c r="R42" s="3">
        <f t="shared" si="8"/>
        <v>4.6999999999999993</v>
      </c>
      <c r="S42" s="3">
        <f t="shared" si="8"/>
        <v>0.69999999999999929</v>
      </c>
      <c r="T42" s="3">
        <f t="shared" si="8"/>
        <v>2.0000000000000018E-2</v>
      </c>
      <c r="U42">
        <f t="shared" si="8"/>
        <v>1</v>
      </c>
    </row>
    <row r="43" spans="1:21" x14ac:dyDescent="0.25">
      <c r="A43" s="14" t="s">
        <v>58</v>
      </c>
      <c r="B43" s="14">
        <v>189</v>
      </c>
      <c r="C43" s="3">
        <f>C32*C$37</f>
        <v>1</v>
      </c>
      <c r="D43" s="3">
        <f t="shared" si="6"/>
        <v>0</v>
      </c>
      <c r="E43" s="3">
        <f t="shared" si="6"/>
        <v>440</v>
      </c>
      <c r="F43" s="3">
        <f t="shared" si="6"/>
        <v>0</v>
      </c>
      <c r="G43" s="3">
        <f t="shared" ref="G43" si="9">G32*G$37</f>
        <v>0</v>
      </c>
      <c r="H43" s="3">
        <f t="shared" si="8"/>
        <v>0.56215813028344108</v>
      </c>
      <c r="I43" s="3">
        <f t="shared" si="8"/>
        <v>6.5390353058180029E-2</v>
      </c>
      <c r="J43" s="3">
        <f t="shared" si="8"/>
        <v>0.22277473893585281</v>
      </c>
      <c r="K43" s="3">
        <f t="shared" si="8"/>
        <v>0.15912481352560914</v>
      </c>
      <c r="L43" s="3">
        <f t="shared" si="8"/>
        <v>0.24564893088015913</v>
      </c>
      <c r="M43" s="3">
        <f t="shared" si="8"/>
        <v>0.79646017699115046</v>
      </c>
      <c r="N43" s="3">
        <f t="shared" si="8"/>
        <v>0.20353982300884957</v>
      </c>
      <c r="O43" s="3">
        <f t="shared" si="8"/>
        <v>9.9999999999999978E-2</v>
      </c>
      <c r="P43" s="3">
        <f t="shared" si="8"/>
        <v>0</v>
      </c>
      <c r="Q43" s="3">
        <f t="shared" si="8"/>
        <v>1.3000000000000003</v>
      </c>
      <c r="R43" s="3">
        <f t="shared" si="8"/>
        <v>1.5999999999999996</v>
      </c>
      <c r="S43" s="3">
        <f t="shared" si="8"/>
        <v>2.5999999999999996</v>
      </c>
      <c r="T43" s="3">
        <f t="shared" si="8"/>
        <v>0</v>
      </c>
      <c r="U43">
        <f t="shared" si="8"/>
        <v>1</v>
      </c>
    </row>
    <row r="44" spans="1:21" x14ac:dyDescent="0.25">
      <c r="A44" s="14"/>
      <c r="B44" s="14"/>
      <c r="C44" s="3"/>
      <c r="D44" s="3"/>
      <c r="E44" s="3"/>
      <c r="F44" s="3"/>
      <c r="G44" s="17"/>
      <c r="H44" s="3"/>
      <c r="I44" s="3"/>
      <c r="J44" s="3"/>
      <c r="K44" s="3"/>
      <c r="L44" s="3"/>
      <c r="M44" s="3"/>
      <c r="N44" s="3"/>
      <c r="O44" s="3"/>
      <c r="P44" s="3"/>
      <c r="Q44" s="3"/>
      <c r="R44" s="3"/>
      <c r="S44" s="3"/>
      <c r="T44" s="3"/>
    </row>
    <row r="47" spans="1:21" s="7" customFormat="1" x14ac:dyDescent="0.25">
      <c r="A47" s="6" t="s">
        <v>90</v>
      </c>
    </row>
    <row r="48" spans="1:21" x14ac:dyDescent="0.25">
      <c r="A48" s="2" t="s">
        <v>148</v>
      </c>
    </row>
    <row r="49" spans="1:4" x14ac:dyDescent="0.25">
      <c r="A49" s="2" t="s">
        <v>84</v>
      </c>
      <c r="B49" s="2" t="s">
        <v>1</v>
      </c>
      <c r="C49" s="2" t="s">
        <v>92</v>
      </c>
      <c r="D49" s="2" t="s">
        <v>93</v>
      </c>
    </row>
    <row r="50" spans="1:4" x14ac:dyDescent="0.25">
      <c r="A50" s="14" t="s">
        <v>58</v>
      </c>
      <c r="B50" s="14">
        <v>185</v>
      </c>
      <c r="C50" s="3">
        <f>SUM(C41:U41)</f>
        <v>609.3361856938169</v>
      </c>
      <c r="D50" s="14">
        <v>592</v>
      </c>
    </row>
    <row r="51" spans="1:4" x14ac:dyDescent="0.25">
      <c r="A51" s="14" t="s">
        <v>58</v>
      </c>
      <c r="B51" s="14">
        <v>188</v>
      </c>
      <c r="C51" s="3">
        <f>SUM(C42:U42)</f>
        <v>609.06360518412987</v>
      </c>
      <c r="D51" s="14">
        <v>344</v>
      </c>
    </row>
    <row r="52" spans="1:4" x14ac:dyDescent="0.25">
      <c r="A52" s="14" t="s">
        <v>58</v>
      </c>
      <c r="B52" s="14">
        <v>189</v>
      </c>
      <c r="C52" s="3">
        <f>SUM(C43:U43)</f>
        <v>449.85509696668339</v>
      </c>
      <c r="D52" s="14">
        <v>12</v>
      </c>
    </row>
    <row r="53" spans="1:4" x14ac:dyDescent="0.25">
      <c r="A53" s="14"/>
      <c r="B53" s="14"/>
      <c r="C53" s="3"/>
      <c r="D53" s="14"/>
    </row>
    <row r="55" spans="1:4" s="10" customFormat="1" x14ac:dyDescent="0.25">
      <c r="A55" s="12" t="s">
        <v>149</v>
      </c>
    </row>
    <row r="56" spans="1:4" x14ac:dyDescent="0.25">
      <c r="A56" s="2" t="s">
        <v>148</v>
      </c>
    </row>
    <row r="57" spans="1:4" x14ac:dyDescent="0.25">
      <c r="A57" t="s">
        <v>94</v>
      </c>
      <c r="B57" s="15">
        <v>12</v>
      </c>
      <c r="C57" t="s">
        <v>150</v>
      </c>
    </row>
    <row r="58" spans="1:4" x14ac:dyDescent="0.25">
      <c r="A58" t="s">
        <v>107</v>
      </c>
      <c r="B58" s="16">
        <v>199</v>
      </c>
      <c r="C58" t="s">
        <v>104</v>
      </c>
    </row>
    <row r="59" spans="1:4" x14ac:dyDescent="0.25">
      <c r="A59" t="s">
        <v>101</v>
      </c>
      <c r="B59" s="11">
        <f>B57*B58</f>
        <v>2388</v>
      </c>
      <c r="C59" t="s">
        <v>106</v>
      </c>
    </row>
    <row r="60" spans="1:4" x14ac:dyDescent="0.25">
      <c r="A60" t="s">
        <v>95</v>
      </c>
      <c r="B60" s="15">
        <f>'Potential New Product List'!V13</f>
        <v>0.2</v>
      </c>
      <c r="C60" t="s">
        <v>104</v>
      </c>
    </row>
    <row r="61" spans="1:4" x14ac:dyDescent="0.25">
      <c r="A61" t="s">
        <v>105</v>
      </c>
      <c r="B61" s="11">
        <f>B59*B60</f>
        <v>477.6</v>
      </c>
      <c r="C61" t="s">
        <v>108</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workbookViewId="0">
      <selection activeCell="A2" sqref="A2"/>
    </sheetView>
  </sheetViews>
  <sheetFormatPr defaultColWidth="8.85546875" defaultRowHeight="15" x14ac:dyDescent="0.25"/>
  <cols>
    <col min="1" max="1" width="27.7109375" customWidth="1"/>
    <col min="2" max="2" width="12.5703125" customWidth="1"/>
    <col min="3" max="3" width="11.85546875" customWidth="1"/>
    <col min="4" max="4" width="12.42578125" customWidth="1"/>
    <col min="5" max="5" width="8" customWidth="1"/>
    <col min="6" max="6" width="21.7109375" customWidth="1"/>
    <col min="7" max="7" width="18.7109375" customWidth="1"/>
    <col min="8" max="12" width="13.85546875" customWidth="1"/>
    <col min="13" max="13" width="22.42578125" customWidth="1"/>
    <col min="14" max="14" width="23.28515625" customWidth="1"/>
    <col min="15" max="15" width="35.28515625" customWidth="1"/>
    <col min="16" max="16" width="16.140625" customWidth="1"/>
    <col min="17" max="17" width="20.28515625" customWidth="1"/>
    <col min="18" max="19" width="13.85546875" customWidth="1"/>
    <col min="20" max="20" width="14.28515625" customWidth="1"/>
    <col min="21" max="21" width="9.5703125" customWidth="1"/>
  </cols>
  <sheetData>
    <row r="1" spans="1:21" ht="15.75" x14ac:dyDescent="0.25">
      <c r="A1" s="9" t="s">
        <v>151</v>
      </c>
      <c r="B1" s="9"/>
      <c r="C1" s="9"/>
      <c r="D1" s="9"/>
    </row>
    <row r="2" spans="1:21" ht="15.75" x14ac:dyDescent="0.25">
      <c r="A2" s="9"/>
      <c r="B2" s="9"/>
      <c r="C2" s="9"/>
      <c r="D2" s="9"/>
    </row>
    <row r="3" spans="1:21" s="10" customFormat="1" x14ac:dyDescent="0.25">
      <c r="A3" s="10" t="s">
        <v>87</v>
      </c>
    </row>
    <row r="4" spans="1:21" x14ac:dyDescent="0.25">
      <c r="A4" s="2" t="s">
        <v>85</v>
      </c>
    </row>
    <row r="5" spans="1:21" s="2" customFormat="1" x14ac:dyDescent="0.25">
      <c r="A5" s="2" t="s">
        <v>84</v>
      </c>
      <c r="B5" s="2" t="s">
        <v>1</v>
      </c>
      <c r="C5" s="2" t="s">
        <v>2</v>
      </c>
      <c r="D5" s="2" t="s">
        <v>3</v>
      </c>
      <c r="E5" s="2" t="s">
        <v>4</v>
      </c>
      <c r="F5" s="2" t="s">
        <v>5</v>
      </c>
      <c r="G5" s="2" t="s">
        <v>6</v>
      </c>
      <c r="H5" s="2" t="s">
        <v>7</v>
      </c>
      <c r="I5" s="2" t="s">
        <v>8</v>
      </c>
      <c r="J5" s="2" t="s">
        <v>9</v>
      </c>
      <c r="K5" s="2" t="s">
        <v>10</v>
      </c>
      <c r="L5" s="2" t="s">
        <v>11</v>
      </c>
      <c r="M5" s="2" t="s">
        <v>12</v>
      </c>
      <c r="N5" s="2" t="s">
        <v>13</v>
      </c>
      <c r="O5" s="2" t="s">
        <v>14</v>
      </c>
      <c r="P5" s="2" t="s">
        <v>15</v>
      </c>
      <c r="Q5" s="2" t="s">
        <v>16</v>
      </c>
      <c r="R5" s="2" t="s">
        <v>17</v>
      </c>
      <c r="S5" s="2" t="s">
        <v>18</v>
      </c>
      <c r="T5" s="2" t="s">
        <v>19</v>
      </c>
      <c r="U5" s="2" t="s">
        <v>20</v>
      </c>
    </row>
    <row r="6" spans="1:21" x14ac:dyDescent="0.25">
      <c r="A6" s="13" t="s">
        <v>60</v>
      </c>
      <c r="B6" s="13">
        <v>193</v>
      </c>
      <c r="C6" s="13" t="s">
        <v>47</v>
      </c>
      <c r="D6" s="13" t="s">
        <v>23</v>
      </c>
      <c r="E6" s="13">
        <v>199</v>
      </c>
      <c r="F6" s="13">
        <v>1</v>
      </c>
      <c r="G6" s="13" t="s">
        <v>24</v>
      </c>
      <c r="H6" s="13">
        <v>99</v>
      </c>
      <c r="I6" s="13">
        <v>26</v>
      </c>
      <c r="J6" s="13">
        <v>12</v>
      </c>
      <c r="K6" s="13">
        <v>16</v>
      </c>
      <c r="L6" s="13">
        <v>35</v>
      </c>
      <c r="M6" s="13">
        <v>8</v>
      </c>
      <c r="N6" s="13">
        <v>6</v>
      </c>
      <c r="O6" s="13">
        <v>0.4</v>
      </c>
      <c r="P6" s="13">
        <v>1277</v>
      </c>
      <c r="Q6" s="13">
        <v>0.9</v>
      </c>
      <c r="R6" s="13">
        <v>2.7</v>
      </c>
      <c r="S6" s="13">
        <v>5.2</v>
      </c>
      <c r="T6" s="13">
        <v>0.4</v>
      </c>
      <c r="U6" s="13" t="s">
        <v>25</v>
      </c>
    </row>
    <row r="8" spans="1:21" x14ac:dyDescent="0.25">
      <c r="A8" s="2" t="s">
        <v>97</v>
      </c>
    </row>
    <row r="9" spans="1:21" s="2" customFormat="1" x14ac:dyDescent="0.25">
      <c r="A9" s="2" t="s">
        <v>84</v>
      </c>
      <c r="B9" s="2" t="s">
        <v>1</v>
      </c>
      <c r="C9" s="2" t="s">
        <v>2</v>
      </c>
      <c r="D9" s="2" t="s">
        <v>3</v>
      </c>
      <c r="E9" s="2" t="s">
        <v>4</v>
      </c>
      <c r="F9" s="2" t="s">
        <v>5</v>
      </c>
      <c r="G9" s="2" t="s">
        <v>6</v>
      </c>
      <c r="H9" s="2" t="s">
        <v>7</v>
      </c>
      <c r="I9" s="2" t="s">
        <v>8</v>
      </c>
      <c r="J9" s="2" t="s">
        <v>9</v>
      </c>
      <c r="K9" s="2" t="s">
        <v>10</v>
      </c>
      <c r="L9" s="2" t="s">
        <v>11</v>
      </c>
      <c r="M9" s="2" t="s">
        <v>12</v>
      </c>
      <c r="N9" s="2" t="s">
        <v>13</v>
      </c>
      <c r="O9" s="2" t="s">
        <v>14</v>
      </c>
      <c r="P9" s="2" t="s">
        <v>15</v>
      </c>
      <c r="Q9" s="2" t="s">
        <v>16</v>
      </c>
      <c r="R9" s="2" t="s">
        <v>17</v>
      </c>
      <c r="S9" s="2" t="s">
        <v>18</v>
      </c>
      <c r="T9" s="2" t="s">
        <v>19</v>
      </c>
      <c r="U9" s="2" t="s">
        <v>20</v>
      </c>
    </row>
    <row r="10" spans="1:21" x14ac:dyDescent="0.25">
      <c r="A10" s="14" t="s">
        <v>60</v>
      </c>
      <c r="B10" s="14">
        <v>190</v>
      </c>
      <c r="C10" s="14" t="s">
        <v>61</v>
      </c>
      <c r="D10" s="14" t="s">
        <v>34</v>
      </c>
      <c r="E10" s="14">
        <v>199</v>
      </c>
      <c r="F10" s="14">
        <v>1</v>
      </c>
      <c r="G10" s="14" t="s">
        <v>24</v>
      </c>
      <c r="H10" s="14">
        <v>4</v>
      </c>
      <c r="I10" s="14">
        <v>1</v>
      </c>
      <c r="J10" s="14">
        <v>0</v>
      </c>
      <c r="K10" s="14">
        <v>2</v>
      </c>
      <c r="L10" s="14">
        <v>2</v>
      </c>
      <c r="M10" s="14">
        <v>1</v>
      </c>
      <c r="N10" s="14">
        <v>1</v>
      </c>
      <c r="O10" s="14">
        <v>0.5</v>
      </c>
      <c r="P10" s="14">
        <v>829</v>
      </c>
      <c r="Q10" s="14">
        <v>1.1000000000000001</v>
      </c>
      <c r="R10" s="14">
        <v>4.5</v>
      </c>
      <c r="S10" s="14">
        <v>2.5</v>
      </c>
      <c r="T10" s="14">
        <v>0.5</v>
      </c>
      <c r="U10" s="14" t="s">
        <v>25</v>
      </c>
    </row>
    <row r="11" spans="1:21" x14ac:dyDescent="0.25">
      <c r="A11" s="14" t="s">
        <v>60</v>
      </c>
      <c r="B11" s="14">
        <v>191</v>
      </c>
      <c r="C11" s="14" t="s">
        <v>52</v>
      </c>
      <c r="D11" s="14" t="s">
        <v>23</v>
      </c>
      <c r="E11" s="14">
        <v>200</v>
      </c>
      <c r="F11" s="14">
        <v>1</v>
      </c>
      <c r="G11" s="14" t="s">
        <v>24</v>
      </c>
      <c r="H11" s="14">
        <v>62</v>
      </c>
      <c r="I11" s="14">
        <v>25</v>
      </c>
      <c r="J11" s="14">
        <v>10</v>
      </c>
      <c r="K11" s="14">
        <v>11</v>
      </c>
      <c r="L11" s="14">
        <v>12</v>
      </c>
      <c r="M11" s="14">
        <v>9</v>
      </c>
      <c r="N11" s="14">
        <v>3</v>
      </c>
      <c r="O11" s="14">
        <v>0.8</v>
      </c>
      <c r="P11" s="14">
        <v>720</v>
      </c>
      <c r="Q11" s="14">
        <v>0.9</v>
      </c>
      <c r="R11" s="14">
        <v>2.8</v>
      </c>
      <c r="S11" s="14">
        <v>5.4</v>
      </c>
      <c r="T11" s="14">
        <v>0.3</v>
      </c>
      <c r="U11" s="14" t="s">
        <v>25</v>
      </c>
    </row>
    <row r="12" spans="1:21" x14ac:dyDescent="0.25">
      <c r="A12" s="14" t="s">
        <v>60</v>
      </c>
      <c r="B12" s="14">
        <v>192</v>
      </c>
      <c r="C12" s="14" t="s">
        <v>62</v>
      </c>
      <c r="D12" s="14" t="s">
        <v>23</v>
      </c>
      <c r="E12" s="14">
        <v>99</v>
      </c>
      <c r="F12" s="14">
        <v>2</v>
      </c>
      <c r="G12" s="14" t="s">
        <v>24</v>
      </c>
      <c r="H12" s="14">
        <v>18</v>
      </c>
      <c r="I12" s="14">
        <v>17</v>
      </c>
      <c r="J12" s="14">
        <v>6</v>
      </c>
      <c r="K12" s="14">
        <v>2</v>
      </c>
      <c r="L12" s="14">
        <v>12</v>
      </c>
      <c r="M12" s="14">
        <v>5</v>
      </c>
      <c r="N12" s="14">
        <v>4</v>
      </c>
      <c r="O12" s="14">
        <v>0.7</v>
      </c>
      <c r="P12" s="14">
        <v>5742</v>
      </c>
      <c r="Q12" s="14">
        <v>0.7</v>
      </c>
      <c r="R12" s="14">
        <v>2.8</v>
      </c>
      <c r="S12" s="14">
        <v>5.3</v>
      </c>
      <c r="T12" s="14">
        <v>0.4</v>
      </c>
      <c r="U12" s="14" t="s">
        <v>27</v>
      </c>
    </row>
    <row r="13" spans="1:21" x14ac:dyDescent="0.25">
      <c r="A13" s="14" t="s">
        <v>60</v>
      </c>
      <c r="B13" s="14">
        <v>197</v>
      </c>
      <c r="C13" s="14" t="s">
        <v>63</v>
      </c>
      <c r="D13" s="14" t="s">
        <v>23</v>
      </c>
      <c r="E13" s="14">
        <v>499</v>
      </c>
      <c r="F13" s="14">
        <v>1</v>
      </c>
      <c r="G13" s="14" t="s">
        <v>24</v>
      </c>
      <c r="H13" s="14">
        <v>368</v>
      </c>
      <c r="I13" s="14">
        <v>28</v>
      </c>
      <c r="J13" s="14">
        <v>14</v>
      </c>
      <c r="K13" s="14">
        <v>10</v>
      </c>
      <c r="L13" s="14">
        <v>23</v>
      </c>
      <c r="M13" s="14">
        <v>22</v>
      </c>
      <c r="N13" s="14">
        <v>3</v>
      </c>
      <c r="O13" s="14">
        <v>0.9</v>
      </c>
      <c r="P13" s="14">
        <v>14086</v>
      </c>
      <c r="Q13" s="14">
        <v>0.9</v>
      </c>
      <c r="R13" s="14">
        <v>2.7</v>
      </c>
      <c r="S13" s="14">
        <v>5</v>
      </c>
      <c r="T13" s="14">
        <v>0.4</v>
      </c>
      <c r="U13" s="14" t="s">
        <v>25</v>
      </c>
    </row>
    <row r="15" spans="1:21" s="5" customFormat="1" x14ac:dyDescent="0.25">
      <c r="A15" s="6" t="s">
        <v>99</v>
      </c>
      <c r="B15" s="7"/>
      <c r="C15" s="7"/>
      <c r="D15" s="7"/>
      <c r="E15" s="7"/>
      <c r="F15" s="7"/>
      <c r="G15" s="7"/>
      <c r="H15" s="7"/>
      <c r="I15" s="7"/>
      <c r="J15" s="7"/>
      <c r="K15" s="7"/>
      <c r="L15" s="7"/>
      <c r="M15" s="7"/>
      <c r="N15" s="7"/>
      <c r="O15" s="7"/>
      <c r="P15" s="7"/>
      <c r="Q15" s="7"/>
      <c r="R15" s="7"/>
      <c r="S15" s="7"/>
      <c r="T15" s="7"/>
      <c r="U15" s="7"/>
    </row>
    <row r="16" spans="1:21" s="5" customFormat="1" x14ac:dyDescent="0.25"/>
    <row r="17" spans="1:21" x14ac:dyDescent="0.25">
      <c r="A17" s="2" t="s">
        <v>86</v>
      </c>
    </row>
    <row r="18" spans="1:21" x14ac:dyDescent="0.25">
      <c r="A18" t="s">
        <v>84</v>
      </c>
      <c r="B18" t="s">
        <v>1</v>
      </c>
      <c r="C18" t="s">
        <v>2</v>
      </c>
      <c r="D18" t="s">
        <v>3</v>
      </c>
      <c r="E18" t="s">
        <v>4</v>
      </c>
      <c r="F18" t="s">
        <v>5</v>
      </c>
      <c r="G18" t="s">
        <v>6</v>
      </c>
      <c r="H18" t="s">
        <v>7</v>
      </c>
      <c r="I18" t="s">
        <v>8</v>
      </c>
      <c r="J18" t="s">
        <v>9</v>
      </c>
      <c r="K18" t="s">
        <v>10</v>
      </c>
      <c r="L18" t="s">
        <v>11</v>
      </c>
      <c r="M18" t="s">
        <v>12</v>
      </c>
      <c r="N18" t="s">
        <v>13</v>
      </c>
      <c r="O18" t="s">
        <v>14</v>
      </c>
      <c r="P18" t="s">
        <v>15</v>
      </c>
      <c r="Q18" t="s">
        <v>16</v>
      </c>
      <c r="R18" t="s">
        <v>17</v>
      </c>
      <c r="S18" t="s">
        <v>18</v>
      </c>
      <c r="T18" t="s">
        <v>19</v>
      </c>
      <c r="U18" t="s">
        <v>20</v>
      </c>
    </row>
    <row r="19" spans="1:21" x14ac:dyDescent="0.25">
      <c r="A19" s="13" t="s">
        <v>60</v>
      </c>
      <c r="B19" s="13">
        <v>193</v>
      </c>
      <c r="C19" s="13" t="s">
        <v>47</v>
      </c>
      <c r="D19" s="13" t="s">
        <v>23</v>
      </c>
      <c r="E19" s="13">
        <v>199</v>
      </c>
      <c r="F19" s="13">
        <v>1</v>
      </c>
      <c r="G19">
        <f>VLOOKUP(G6,'Warranty Scale'!A2:B6,2,FALSE)</f>
        <v>1</v>
      </c>
      <c r="H19" s="3">
        <f>H6/SUM($H$6:$L$6)</f>
        <v>0.52659574468085102</v>
      </c>
      <c r="I19" s="3">
        <f>I6/SUM($H$6:$L$6)</f>
        <v>0.13829787234042554</v>
      </c>
      <c r="J19" s="3">
        <f>J6/SUM($H$6:$L$6)</f>
        <v>6.3829787234042548E-2</v>
      </c>
      <c r="K19" s="3">
        <f>K6/SUM($H$6:$L$6)</f>
        <v>8.5106382978723402E-2</v>
      </c>
      <c r="L19" s="3">
        <f>L6/SUM($H$6:$L$6)</f>
        <v>0.18617021276595744</v>
      </c>
      <c r="M19" s="3">
        <f>M6/SUM($M$6:$N$6)</f>
        <v>0.5714285714285714</v>
      </c>
      <c r="N19" s="3">
        <f>N6/SUM($M$6:$N$6)</f>
        <v>0.42857142857142855</v>
      </c>
      <c r="O19" s="13">
        <v>0.4</v>
      </c>
      <c r="P19" s="13">
        <v>1277</v>
      </c>
      <c r="Q19" s="13">
        <v>0.9</v>
      </c>
      <c r="R19" s="13">
        <v>2.7</v>
      </c>
      <c r="S19" s="13">
        <v>5.2</v>
      </c>
      <c r="T19" s="13">
        <v>0.4</v>
      </c>
      <c r="U19" s="13" t="s">
        <v>25</v>
      </c>
    </row>
    <row r="21" spans="1:21" x14ac:dyDescent="0.25">
      <c r="A21" s="2" t="s">
        <v>71</v>
      </c>
    </row>
    <row r="22" spans="1:21" x14ac:dyDescent="0.25">
      <c r="A22" s="14" t="s">
        <v>60</v>
      </c>
      <c r="B22" s="14">
        <v>190</v>
      </c>
      <c r="C22" s="14" t="s">
        <v>61</v>
      </c>
      <c r="D22" s="14" t="s">
        <v>34</v>
      </c>
      <c r="E22" s="14">
        <v>199</v>
      </c>
      <c r="F22" s="14">
        <v>1</v>
      </c>
      <c r="G22">
        <f>VLOOKUP(G10,'Warranty Scale'!$A$2:$B$6,2,FALSE)</f>
        <v>1</v>
      </c>
      <c r="H22" s="3">
        <f>H10/SUM($H$10:$L$10)</f>
        <v>0.44444444444444442</v>
      </c>
      <c r="I22" s="3">
        <f>I10/SUM($H$10:$L$10)</f>
        <v>0.1111111111111111</v>
      </c>
      <c r="J22" s="3">
        <f>J10/SUM($H$10:$L$10)</f>
        <v>0</v>
      </c>
      <c r="K22" s="3">
        <f>K10/SUM($H$10:$L$10)</f>
        <v>0.22222222222222221</v>
      </c>
      <c r="L22" s="3">
        <f>L10/SUM($H$10:$L$10)</f>
        <v>0.22222222222222221</v>
      </c>
      <c r="M22" s="3">
        <f>M10/SUM($M$10:$N$10)</f>
        <v>0.5</v>
      </c>
      <c r="N22" s="3">
        <f>N10/SUM($M$10:$N$10)</f>
        <v>0.5</v>
      </c>
      <c r="O22" s="14">
        <v>0.5</v>
      </c>
      <c r="P22" s="14">
        <v>829</v>
      </c>
      <c r="Q22" s="14">
        <v>1.1000000000000001</v>
      </c>
      <c r="R22" s="14">
        <v>4.5</v>
      </c>
      <c r="S22" s="14">
        <v>2.5</v>
      </c>
      <c r="T22" s="14">
        <v>0.5</v>
      </c>
      <c r="U22" s="14" t="s">
        <v>25</v>
      </c>
    </row>
    <row r="23" spans="1:21" x14ac:dyDescent="0.25">
      <c r="A23" s="14" t="s">
        <v>60</v>
      </c>
      <c r="B23" s="14">
        <v>191</v>
      </c>
      <c r="C23" s="14" t="s">
        <v>52</v>
      </c>
      <c r="D23" s="14" t="s">
        <v>23</v>
      </c>
      <c r="E23" s="14">
        <v>200</v>
      </c>
      <c r="F23" s="14">
        <v>1</v>
      </c>
      <c r="G23">
        <f>VLOOKUP(G11,'Warranty Scale'!$A$2:$B$6,2,FALSE)</f>
        <v>1</v>
      </c>
      <c r="H23" s="3">
        <f>H11/SUM($H$11:$L$11)</f>
        <v>0.51666666666666672</v>
      </c>
      <c r="I23" s="17">
        <f>I11/SUM($H$11:$L$11)</f>
        <v>0.20833333333333334</v>
      </c>
      <c r="J23" s="17">
        <f t="shared" ref="J23:L23" si="0">J11/SUM($H$11:$L$11)</f>
        <v>8.3333333333333329E-2</v>
      </c>
      <c r="K23" s="17">
        <f t="shared" si="0"/>
        <v>9.166666666666666E-2</v>
      </c>
      <c r="L23" s="17">
        <f t="shared" si="0"/>
        <v>0.1</v>
      </c>
      <c r="M23" s="3">
        <f>M11/SUM($M$11:$N$11)</f>
        <v>0.75</v>
      </c>
      <c r="N23" s="3">
        <f>N11/SUM($M$11:$N$11)</f>
        <v>0.25</v>
      </c>
      <c r="O23" s="14">
        <v>0.8</v>
      </c>
      <c r="P23" s="14">
        <v>720</v>
      </c>
      <c r="Q23" s="14">
        <v>0.9</v>
      </c>
      <c r="R23" s="14">
        <v>2.8</v>
      </c>
      <c r="S23" s="14">
        <v>5.4</v>
      </c>
      <c r="T23" s="14">
        <v>0.3</v>
      </c>
      <c r="U23" s="14" t="s">
        <v>25</v>
      </c>
    </row>
    <row r="24" spans="1:21" x14ac:dyDescent="0.25">
      <c r="A24" s="14" t="s">
        <v>60</v>
      </c>
      <c r="B24" s="14">
        <v>192</v>
      </c>
      <c r="C24" s="14" t="s">
        <v>62</v>
      </c>
      <c r="D24" s="14" t="s">
        <v>23</v>
      </c>
      <c r="E24" s="14">
        <v>99</v>
      </c>
      <c r="F24" s="14">
        <v>2</v>
      </c>
      <c r="G24">
        <f>VLOOKUP(G12,'Warranty Scale'!$A$2:$B$6,2,FALSE)</f>
        <v>1</v>
      </c>
      <c r="H24" s="3">
        <f>H12/SUM($H$12:$L$12)</f>
        <v>0.32727272727272727</v>
      </c>
      <c r="I24" s="3">
        <f>I12/SUM($H$12:$L$12)</f>
        <v>0.30909090909090908</v>
      </c>
      <c r="J24" s="3">
        <f>J12/SUM($H$12:$L$12)</f>
        <v>0.10909090909090909</v>
      </c>
      <c r="K24" s="3">
        <f>K12/SUM($H$12:$L$12)</f>
        <v>3.6363636363636362E-2</v>
      </c>
      <c r="L24" s="3">
        <f>L12/SUM($H$12:$L$12)</f>
        <v>0.21818181818181817</v>
      </c>
      <c r="M24" s="3">
        <f>M12/SUM($M$12:$N$12)</f>
        <v>0.55555555555555558</v>
      </c>
      <c r="N24" s="3">
        <f>N12/SUM($M$12:$N$12)</f>
        <v>0.44444444444444442</v>
      </c>
      <c r="O24" s="14">
        <v>0.7</v>
      </c>
      <c r="P24" s="14">
        <v>5742</v>
      </c>
      <c r="Q24" s="14">
        <v>0.7</v>
      </c>
      <c r="R24" s="14">
        <v>2.8</v>
      </c>
      <c r="S24" s="14">
        <v>5.3</v>
      </c>
      <c r="T24" s="14">
        <v>0.4</v>
      </c>
      <c r="U24" s="14" t="s">
        <v>27</v>
      </c>
    </row>
    <row r="25" spans="1:21" x14ac:dyDescent="0.25">
      <c r="A25" s="14" t="s">
        <v>60</v>
      </c>
      <c r="B25" s="14">
        <v>197</v>
      </c>
      <c r="C25" s="14" t="s">
        <v>63</v>
      </c>
      <c r="D25" s="14" t="s">
        <v>23</v>
      </c>
      <c r="E25" s="14">
        <v>499</v>
      </c>
      <c r="F25" s="14">
        <v>1</v>
      </c>
      <c r="G25">
        <f>VLOOKUP(G13,'Warranty Scale'!$A$2:$B$6,2,FALSE)</f>
        <v>1</v>
      </c>
      <c r="H25" s="3">
        <f>H13/SUM($H$13:$L$13)</f>
        <v>0.83069977426636565</v>
      </c>
      <c r="I25" s="3">
        <f>I13/SUM($H$13:$L$13)</f>
        <v>6.320541760722348E-2</v>
      </c>
      <c r="J25" s="3">
        <f>J13/SUM($H$13:$L$13)</f>
        <v>3.160270880361174E-2</v>
      </c>
      <c r="K25" s="3">
        <f>K13/SUM($H$13:$L$13)</f>
        <v>2.2573363431151242E-2</v>
      </c>
      <c r="L25" s="3">
        <f>L13/SUM($H$13:$L$13)</f>
        <v>5.1918735891647853E-2</v>
      </c>
      <c r="M25" s="3">
        <f>M13/SUM($M$13:$N$13)</f>
        <v>0.88</v>
      </c>
      <c r="N25" s="3">
        <f>N13/SUM($M$13:$N$13)</f>
        <v>0.12</v>
      </c>
      <c r="O25" s="14">
        <v>0.9</v>
      </c>
      <c r="P25" s="14">
        <v>14086</v>
      </c>
      <c r="Q25" s="14">
        <v>0.9</v>
      </c>
      <c r="R25" s="14">
        <v>2.7</v>
      </c>
      <c r="S25" s="14">
        <v>5</v>
      </c>
      <c r="T25" s="14">
        <v>0.4</v>
      </c>
      <c r="U25" s="14" t="s">
        <v>25</v>
      </c>
    </row>
    <row r="27" spans="1:21" s="7" customFormat="1" x14ac:dyDescent="0.25">
      <c r="A27" s="6" t="s">
        <v>89</v>
      </c>
    </row>
    <row r="28" spans="1:21" x14ac:dyDescent="0.25">
      <c r="A28" t="s">
        <v>84</v>
      </c>
      <c r="B28" t="s">
        <v>1</v>
      </c>
      <c r="C28" t="s">
        <v>2</v>
      </c>
      <c r="D28" t="s">
        <v>3</v>
      </c>
      <c r="E28" t="s">
        <v>4</v>
      </c>
      <c r="F28" t="s">
        <v>5</v>
      </c>
      <c r="G28" t="s">
        <v>6</v>
      </c>
      <c r="H28" t="s">
        <v>7</v>
      </c>
      <c r="I28" t="s">
        <v>8</v>
      </c>
      <c r="J28" t="s">
        <v>9</v>
      </c>
      <c r="K28" t="s">
        <v>10</v>
      </c>
      <c r="L28" t="s">
        <v>11</v>
      </c>
      <c r="M28" t="s">
        <v>12</v>
      </c>
      <c r="N28" t="s">
        <v>13</v>
      </c>
      <c r="O28" t="s">
        <v>14</v>
      </c>
      <c r="P28" t="s">
        <v>15</v>
      </c>
      <c r="Q28" t="s">
        <v>16</v>
      </c>
      <c r="R28" t="s">
        <v>17</v>
      </c>
      <c r="S28" t="s">
        <v>18</v>
      </c>
      <c r="T28" t="s">
        <v>19</v>
      </c>
      <c r="U28" t="s">
        <v>20</v>
      </c>
    </row>
    <row r="29" spans="1:21" x14ac:dyDescent="0.25">
      <c r="A29" s="2" t="s">
        <v>152</v>
      </c>
    </row>
    <row r="30" spans="1:21" x14ac:dyDescent="0.25">
      <c r="A30" s="14" t="s">
        <v>60</v>
      </c>
      <c r="B30" s="14">
        <v>190</v>
      </c>
      <c r="C30">
        <f>IF(C$19=C22,0,1)</f>
        <v>1</v>
      </c>
      <c r="D30">
        <f>IF(D$19=D22,0,1)</f>
        <v>1</v>
      </c>
      <c r="E30">
        <f>ABS(E$19-E22)</f>
        <v>0</v>
      </c>
      <c r="F30">
        <f>ABS(F$19-F22)</f>
        <v>0</v>
      </c>
      <c r="G30">
        <f>ABS($G$19-G22)</f>
        <v>0</v>
      </c>
      <c r="H30" s="3">
        <f t="shared" ref="H30:T33" si="1">ABS(H$19-H22)</f>
        <v>8.2151300236406599E-2</v>
      </c>
      <c r="I30" s="3">
        <f t="shared" si="1"/>
        <v>2.7186761229314432E-2</v>
      </c>
      <c r="J30" s="3">
        <f t="shared" si="1"/>
        <v>6.3829787234042548E-2</v>
      </c>
      <c r="K30" s="3">
        <f t="shared" si="1"/>
        <v>0.13711583924349879</v>
      </c>
      <c r="L30" s="3">
        <f t="shared" si="1"/>
        <v>3.6052009456264772E-2</v>
      </c>
      <c r="M30" s="3">
        <f t="shared" si="1"/>
        <v>7.1428571428571397E-2</v>
      </c>
      <c r="N30" s="3">
        <f t="shared" si="1"/>
        <v>7.1428571428571452E-2</v>
      </c>
      <c r="O30" s="3">
        <f t="shared" si="1"/>
        <v>9.9999999999999978E-2</v>
      </c>
      <c r="P30" s="3">
        <f t="shared" si="1"/>
        <v>448</v>
      </c>
      <c r="Q30" s="3">
        <f t="shared" si="1"/>
        <v>0.20000000000000007</v>
      </c>
      <c r="R30" s="3">
        <f t="shared" si="1"/>
        <v>1.7999999999999998</v>
      </c>
      <c r="S30" s="3">
        <f t="shared" si="1"/>
        <v>2.7</v>
      </c>
      <c r="T30" s="3">
        <f t="shared" si="1"/>
        <v>9.9999999999999978E-2</v>
      </c>
      <c r="U30">
        <f>IF(U$19 = U22,0,1)</f>
        <v>0</v>
      </c>
    </row>
    <row r="31" spans="1:21" x14ac:dyDescent="0.25">
      <c r="A31" s="14" t="s">
        <v>60</v>
      </c>
      <c r="B31" s="14">
        <v>191</v>
      </c>
      <c r="C31">
        <f t="shared" ref="C31:D33" si="2">IF(C$19=C23,0,1)</f>
        <v>1</v>
      </c>
      <c r="D31">
        <f t="shared" si="2"/>
        <v>0</v>
      </c>
      <c r="E31">
        <f t="shared" ref="E31:F33" si="3">ABS(E$19-E23)</f>
        <v>1</v>
      </c>
      <c r="F31">
        <f t="shared" si="3"/>
        <v>0</v>
      </c>
      <c r="G31">
        <f t="shared" ref="G31:G33" si="4">ABS($G$19-G23)</f>
        <v>0</v>
      </c>
      <c r="H31" s="3">
        <f t="shared" si="1"/>
        <v>9.9290780141843005E-3</v>
      </c>
      <c r="I31" s="3">
        <f t="shared" si="1"/>
        <v>7.0035460992907805E-2</v>
      </c>
      <c r="J31" s="3">
        <f t="shared" si="1"/>
        <v>1.9503546099290781E-2</v>
      </c>
      <c r="K31" s="3">
        <f t="shared" si="1"/>
        <v>6.560283687943258E-3</v>
      </c>
      <c r="L31" s="3">
        <f t="shared" si="1"/>
        <v>8.6170212765957432E-2</v>
      </c>
      <c r="M31" s="3">
        <f t="shared" si="1"/>
        <v>0.1785714285714286</v>
      </c>
      <c r="N31" s="3">
        <f t="shared" si="1"/>
        <v>0.17857142857142855</v>
      </c>
      <c r="O31" s="3">
        <f t="shared" si="1"/>
        <v>0.4</v>
      </c>
      <c r="P31" s="3">
        <f t="shared" si="1"/>
        <v>557</v>
      </c>
      <c r="Q31" s="3">
        <f t="shared" si="1"/>
        <v>0</v>
      </c>
      <c r="R31" s="3">
        <f t="shared" si="1"/>
        <v>9.9999999999999645E-2</v>
      </c>
      <c r="S31" s="3">
        <f t="shared" si="1"/>
        <v>0.20000000000000018</v>
      </c>
      <c r="T31" s="3">
        <f t="shared" si="1"/>
        <v>0.10000000000000003</v>
      </c>
      <c r="U31">
        <f>IF(U$19 = U23,0,1)</f>
        <v>0</v>
      </c>
    </row>
    <row r="32" spans="1:21" x14ac:dyDescent="0.25">
      <c r="A32" s="14" t="s">
        <v>60</v>
      </c>
      <c r="B32" s="14">
        <v>192</v>
      </c>
      <c r="C32">
        <f t="shared" si="2"/>
        <v>1</v>
      </c>
      <c r="D32">
        <f t="shared" si="2"/>
        <v>0</v>
      </c>
      <c r="E32">
        <f t="shared" si="3"/>
        <v>100</v>
      </c>
      <c r="F32">
        <f t="shared" si="3"/>
        <v>1</v>
      </c>
      <c r="G32">
        <f t="shared" si="4"/>
        <v>0</v>
      </c>
      <c r="H32" s="3">
        <f t="shared" si="1"/>
        <v>0.19932301740812375</v>
      </c>
      <c r="I32" s="3">
        <f t="shared" si="1"/>
        <v>0.17079303675048355</v>
      </c>
      <c r="J32" s="3">
        <f t="shared" si="1"/>
        <v>4.5261121856866537E-2</v>
      </c>
      <c r="K32" s="3">
        <f t="shared" si="1"/>
        <v>4.874274661508704E-2</v>
      </c>
      <c r="L32" s="3">
        <f t="shared" si="1"/>
        <v>3.2011605415860733E-2</v>
      </c>
      <c r="M32" s="3">
        <f t="shared" si="1"/>
        <v>1.5873015873015817E-2</v>
      </c>
      <c r="N32" s="3">
        <f t="shared" si="1"/>
        <v>1.5873015873015872E-2</v>
      </c>
      <c r="O32" s="3">
        <f t="shared" si="1"/>
        <v>0.29999999999999993</v>
      </c>
      <c r="P32" s="3">
        <f t="shared" si="1"/>
        <v>4465</v>
      </c>
      <c r="Q32" s="3">
        <f t="shared" si="1"/>
        <v>0.20000000000000007</v>
      </c>
      <c r="R32" s="3">
        <f t="shared" si="1"/>
        <v>9.9999999999999645E-2</v>
      </c>
      <c r="S32" s="3">
        <f t="shared" si="1"/>
        <v>9.9999999999999645E-2</v>
      </c>
      <c r="T32" s="3">
        <f t="shared" si="1"/>
        <v>0</v>
      </c>
      <c r="U32">
        <f>IF(U$19 = U24,0,1)</f>
        <v>1</v>
      </c>
    </row>
    <row r="33" spans="1:21" x14ac:dyDescent="0.25">
      <c r="A33" s="14" t="s">
        <v>60</v>
      </c>
      <c r="B33" s="14">
        <v>197</v>
      </c>
      <c r="C33">
        <f t="shared" si="2"/>
        <v>1</v>
      </c>
      <c r="D33">
        <f t="shared" si="2"/>
        <v>0</v>
      </c>
      <c r="E33">
        <f t="shared" si="3"/>
        <v>300</v>
      </c>
      <c r="F33">
        <f t="shared" si="3"/>
        <v>0</v>
      </c>
      <c r="G33">
        <f t="shared" si="4"/>
        <v>0</v>
      </c>
      <c r="H33" s="3">
        <f t="shared" si="1"/>
        <v>0.30410402958551463</v>
      </c>
      <c r="I33" s="3">
        <f t="shared" si="1"/>
        <v>7.5092454733202058E-2</v>
      </c>
      <c r="J33" s="3">
        <f t="shared" si="1"/>
        <v>3.2227078430430808E-2</v>
      </c>
      <c r="K33" s="3">
        <f t="shared" si="1"/>
        <v>6.2533019547572163E-2</v>
      </c>
      <c r="L33" s="3">
        <f t="shared" si="1"/>
        <v>0.13425147687430958</v>
      </c>
      <c r="M33" s="3">
        <f t="shared" si="1"/>
        <v>0.30857142857142861</v>
      </c>
      <c r="N33" s="3">
        <f t="shared" si="1"/>
        <v>0.30857142857142855</v>
      </c>
      <c r="O33" s="3">
        <f t="shared" si="1"/>
        <v>0.5</v>
      </c>
      <c r="P33" s="3">
        <f t="shared" si="1"/>
        <v>12809</v>
      </c>
      <c r="Q33" s="3">
        <f t="shared" si="1"/>
        <v>0</v>
      </c>
      <c r="R33" s="3">
        <f t="shared" si="1"/>
        <v>0</v>
      </c>
      <c r="S33" s="3">
        <f t="shared" si="1"/>
        <v>0.20000000000000018</v>
      </c>
      <c r="T33" s="3">
        <f t="shared" si="1"/>
        <v>0</v>
      </c>
      <c r="U33">
        <f>IF(U$19 = U25,0,1)</f>
        <v>0</v>
      </c>
    </row>
    <row r="35" spans="1:21" s="7" customFormat="1" x14ac:dyDescent="0.25">
      <c r="A35" s="6" t="s">
        <v>88</v>
      </c>
    </row>
    <row r="36" spans="1:21" x14ac:dyDescent="0.25">
      <c r="A36" t="s">
        <v>84</v>
      </c>
      <c r="B36" t="s">
        <v>1</v>
      </c>
      <c r="C36" t="s">
        <v>2</v>
      </c>
      <c r="D36" t="s">
        <v>3</v>
      </c>
      <c r="E36" t="s">
        <v>4</v>
      </c>
      <c r="F36" t="s">
        <v>5</v>
      </c>
      <c r="G36" t="s">
        <v>6</v>
      </c>
      <c r="H36" t="s">
        <v>7</v>
      </c>
      <c r="I36" t="s">
        <v>8</v>
      </c>
      <c r="J36" t="s">
        <v>9</v>
      </c>
      <c r="K36" t="s">
        <v>10</v>
      </c>
      <c r="L36" t="s">
        <v>11</v>
      </c>
      <c r="M36" t="s">
        <v>12</v>
      </c>
      <c r="N36" t="s">
        <v>13</v>
      </c>
      <c r="O36" t="s">
        <v>14</v>
      </c>
      <c r="P36" t="s">
        <v>15</v>
      </c>
      <c r="Q36" t="s">
        <v>16</v>
      </c>
      <c r="R36" t="s">
        <v>17</v>
      </c>
      <c r="S36" t="s">
        <v>18</v>
      </c>
      <c r="T36" t="s">
        <v>19</v>
      </c>
      <c r="U36" t="s">
        <v>20</v>
      </c>
    </row>
    <row r="37" spans="1:21" x14ac:dyDescent="0.25">
      <c r="A37" t="s">
        <v>72</v>
      </c>
      <c r="B37" t="s">
        <v>72</v>
      </c>
      <c r="C37">
        <v>3</v>
      </c>
      <c r="D37">
        <v>1</v>
      </c>
      <c r="E37">
        <v>3</v>
      </c>
      <c r="F37">
        <v>2</v>
      </c>
      <c r="G37">
        <v>2</v>
      </c>
      <c r="H37">
        <v>2</v>
      </c>
      <c r="I37">
        <v>1</v>
      </c>
      <c r="J37">
        <v>1</v>
      </c>
      <c r="K37">
        <v>1</v>
      </c>
      <c r="L37">
        <v>2</v>
      </c>
      <c r="M37">
        <v>2</v>
      </c>
      <c r="N37">
        <v>2</v>
      </c>
      <c r="O37">
        <v>2</v>
      </c>
      <c r="P37">
        <v>0</v>
      </c>
      <c r="Q37">
        <v>1</v>
      </c>
      <c r="R37">
        <v>1</v>
      </c>
      <c r="S37">
        <v>2</v>
      </c>
      <c r="T37">
        <v>2</v>
      </c>
      <c r="U37">
        <v>1</v>
      </c>
    </row>
    <row r="38" spans="1:21" ht="16.5" customHeight="1" x14ac:dyDescent="0.25"/>
    <row r="39" spans="1:21" s="7" customFormat="1" x14ac:dyDescent="0.25">
      <c r="A39" s="6" t="s">
        <v>91</v>
      </c>
    </row>
    <row r="41" spans="1:21" x14ac:dyDescent="0.25">
      <c r="A41" s="14" t="s">
        <v>60</v>
      </c>
      <c r="B41" s="14">
        <v>190</v>
      </c>
      <c r="C41" s="3">
        <f>C30*C$37</f>
        <v>3</v>
      </c>
      <c r="D41" s="3">
        <f>D30*D37</f>
        <v>1</v>
      </c>
      <c r="E41" s="3">
        <f>E30*E37</f>
        <v>0</v>
      </c>
      <c r="F41" s="3">
        <f>F30*F37</f>
        <v>0</v>
      </c>
      <c r="G41" s="3">
        <f>G30*G37</f>
        <v>0</v>
      </c>
      <c r="H41" s="3">
        <f t="shared" ref="H41:U41" si="5">H30*H37</f>
        <v>0.1643026004728132</v>
      </c>
      <c r="I41" s="3">
        <f t="shared" si="5"/>
        <v>2.7186761229314432E-2</v>
      </c>
      <c r="J41" s="3">
        <f t="shared" si="5"/>
        <v>6.3829787234042548E-2</v>
      </c>
      <c r="K41" s="3">
        <f t="shared" si="5"/>
        <v>0.13711583924349879</v>
      </c>
      <c r="L41" s="3">
        <f t="shared" si="5"/>
        <v>7.2104018912529544E-2</v>
      </c>
      <c r="M41" s="3">
        <f t="shared" si="5"/>
        <v>0.14285714285714279</v>
      </c>
      <c r="N41" s="3">
        <f t="shared" si="5"/>
        <v>0.1428571428571429</v>
      </c>
      <c r="O41" s="3">
        <f t="shared" si="5"/>
        <v>0.19999999999999996</v>
      </c>
      <c r="P41" s="3">
        <f t="shared" si="5"/>
        <v>0</v>
      </c>
      <c r="Q41" s="3">
        <f t="shared" si="5"/>
        <v>0.20000000000000007</v>
      </c>
      <c r="R41" s="3">
        <f t="shared" si="5"/>
        <v>1.7999999999999998</v>
      </c>
      <c r="S41" s="3">
        <f t="shared" si="5"/>
        <v>5.4</v>
      </c>
      <c r="T41" s="3">
        <f t="shared" si="5"/>
        <v>0.19999999999999996</v>
      </c>
      <c r="U41">
        <f t="shared" si="5"/>
        <v>0</v>
      </c>
    </row>
    <row r="42" spans="1:21" x14ac:dyDescent="0.25">
      <c r="A42" s="14" t="s">
        <v>60</v>
      </c>
      <c r="B42" s="14">
        <v>191</v>
      </c>
      <c r="C42" s="3">
        <f>C31*C$37</f>
        <v>3</v>
      </c>
      <c r="D42" s="3">
        <f t="shared" ref="D42:F44" si="6">D31*D$37</f>
        <v>0</v>
      </c>
      <c r="E42" s="3">
        <f t="shared" si="6"/>
        <v>3</v>
      </c>
      <c r="F42" s="3">
        <f t="shared" si="6"/>
        <v>0</v>
      </c>
      <c r="G42" s="3">
        <f t="shared" ref="G42" si="7">G31*G$37</f>
        <v>0</v>
      </c>
      <c r="H42" s="3">
        <f t="shared" ref="H42:U44" si="8">H31*H$37</f>
        <v>1.9858156028368601E-2</v>
      </c>
      <c r="I42" s="3">
        <f t="shared" si="8"/>
        <v>7.0035460992907805E-2</v>
      </c>
      <c r="J42" s="3">
        <f t="shared" si="8"/>
        <v>1.9503546099290781E-2</v>
      </c>
      <c r="K42" s="3">
        <f t="shared" si="8"/>
        <v>6.560283687943258E-3</v>
      </c>
      <c r="L42" s="3">
        <f t="shared" si="8"/>
        <v>0.17234042553191486</v>
      </c>
      <c r="M42" s="3">
        <f t="shared" si="8"/>
        <v>0.35714285714285721</v>
      </c>
      <c r="N42" s="3">
        <f t="shared" si="8"/>
        <v>0.3571428571428571</v>
      </c>
      <c r="O42" s="3">
        <f t="shared" si="8"/>
        <v>0.8</v>
      </c>
      <c r="P42" s="3">
        <f t="shared" si="8"/>
        <v>0</v>
      </c>
      <c r="Q42" s="3">
        <f t="shared" si="8"/>
        <v>0</v>
      </c>
      <c r="R42" s="3">
        <f t="shared" si="8"/>
        <v>9.9999999999999645E-2</v>
      </c>
      <c r="S42" s="3">
        <f t="shared" si="8"/>
        <v>0.40000000000000036</v>
      </c>
      <c r="T42" s="3">
        <f t="shared" si="8"/>
        <v>0.20000000000000007</v>
      </c>
      <c r="U42">
        <f t="shared" si="8"/>
        <v>0</v>
      </c>
    </row>
    <row r="43" spans="1:21" x14ac:dyDescent="0.25">
      <c r="A43" s="14" t="s">
        <v>60</v>
      </c>
      <c r="B43" s="14">
        <v>192</v>
      </c>
      <c r="C43" s="3">
        <f>C32*C$37</f>
        <v>3</v>
      </c>
      <c r="D43" s="3">
        <f t="shared" si="6"/>
        <v>0</v>
      </c>
      <c r="E43" s="3">
        <f t="shared" si="6"/>
        <v>300</v>
      </c>
      <c r="F43" s="3">
        <f t="shared" si="6"/>
        <v>2</v>
      </c>
      <c r="G43" s="3">
        <f t="shared" ref="G43" si="9">G32*G$37</f>
        <v>0</v>
      </c>
      <c r="H43" s="3">
        <f t="shared" si="8"/>
        <v>0.3986460348162475</v>
      </c>
      <c r="I43" s="3">
        <f t="shared" si="8"/>
        <v>0.17079303675048355</v>
      </c>
      <c r="J43" s="3">
        <f t="shared" si="8"/>
        <v>4.5261121856866537E-2</v>
      </c>
      <c r="K43" s="3">
        <f t="shared" si="8"/>
        <v>4.874274661508704E-2</v>
      </c>
      <c r="L43" s="3">
        <f t="shared" si="8"/>
        <v>6.4023210831721467E-2</v>
      </c>
      <c r="M43" s="3">
        <f t="shared" si="8"/>
        <v>3.1746031746031633E-2</v>
      </c>
      <c r="N43" s="3">
        <f t="shared" si="8"/>
        <v>3.1746031746031744E-2</v>
      </c>
      <c r="O43" s="3">
        <f t="shared" si="8"/>
        <v>0.59999999999999987</v>
      </c>
      <c r="P43" s="3">
        <f t="shared" si="8"/>
        <v>0</v>
      </c>
      <c r="Q43" s="3">
        <f t="shared" si="8"/>
        <v>0.20000000000000007</v>
      </c>
      <c r="R43" s="3">
        <f t="shared" si="8"/>
        <v>9.9999999999999645E-2</v>
      </c>
      <c r="S43" s="3">
        <f t="shared" si="8"/>
        <v>0.19999999999999929</v>
      </c>
      <c r="T43" s="3">
        <f t="shared" si="8"/>
        <v>0</v>
      </c>
      <c r="U43">
        <f t="shared" si="8"/>
        <v>1</v>
      </c>
    </row>
    <row r="44" spans="1:21" x14ac:dyDescent="0.25">
      <c r="A44" s="14" t="s">
        <v>60</v>
      </c>
      <c r="B44" s="14">
        <v>197</v>
      </c>
      <c r="C44" s="3">
        <f>C33*C$37</f>
        <v>3</v>
      </c>
      <c r="D44" s="3">
        <f t="shared" si="6"/>
        <v>0</v>
      </c>
      <c r="E44" s="3">
        <f t="shared" si="6"/>
        <v>900</v>
      </c>
      <c r="F44" s="3">
        <f t="shared" si="6"/>
        <v>0</v>
      </c>
      <c r="G44" s="3">
        <f t="shared" ref="G44" si="10">G33*G$37</f>
        <v>0</v>
      </c>
      <c r="H44" s="3">
        <f t="shared" si="8"/>
        <v>0.60820805917102927</v>
      </c>
      <c r="I44" s="3">
        <f t="shared" si="8"/>
        <v>7.5092454733202058E-2</v>
      </c>
      <c r="J44" s="3">
        <f t="shared" si="8"/>
        <v>3.2227078430430808E-2</v>
      </c>
      <c r="K44" s="3">
        <f t="shared" si="8"/>
        <v>6.2533019547572163E-2</v>
      </c>
      <c r="L44" s="3">
        <f t="shared" si="8"/>
        <v>0.26850295374861916</v>
      </c>
      <c r="M44" s="3">
        <f t="shared" si="8"/>
        <v>0.61714285714285722</v>
      </c>
      <c r="N44" s="3">
        <f t="shared" si="8"/>
        <v>0.6171428571428571</v>
      </c>
      <c r="O44" s="3">
        <f t="shared" si="8"/>
        <v>1</v>
      </c>
      <c r="P44" s="3">
        <f t="shared" si="8"/>
        <v>0</v>
      </c>
      <c r="Q44" s="3">
        <f t="shared" si="8"/>
        <v>0</v>
      </c>
      <c r="R44" s="3">
        <f t="shared" si="8"/>
        <v>0</v>
      </c>
      <c r="S44" s="3">
        <f t="shared" si="8"/>
        <v>0.40000000000000036</v>
      </c>
      <c r="T44" s="3">
        <f t="shared" si="8"/>
        <v>0</v>
      </c>
      <c r="U44">
        <f t="shared" si="8"/>
        <v>0</v>
      </c>
    </row>
    <row r="47" spans="1:21" s="7" customFormat="1" x14ac:dyDescent="0.25">
      <c r="A47" s="6" t="s">
        <v>90</v>
      </c>
    </row>
    <row r="48" spans="1:21" x14ac:dyDescent="0.25">
      <c r="A48" s="2" t="s">
        <v>152</v>
      </c>
    </row>
    <row r="49" spans="1:4" x14ac:dyDescent="0.25">
      <c r="A49" s="2" t="s">
        <v>84</v>
      </c>
      <c r="B49" s="2" t="s">
        <v>1</v>
      </c>
      <c r="C49" s="2" t="s">
        <v>92</v>
      </c>
      <c r="D49" s="2" t="s">
        <v>93</v>
      </c>
    </row>
    <row r="50" spans="1:4" x14ac:dyDescent="0.25">
      <c r="A50" s="14" t="s">
        <v>60</v>
      </c>
      <c r="B50" s="14">
        <v>190</v>
      </c>
      <c r="C50" s="3">
        <f>SUM(C41:U41)</f>
        <v>12.550253292806484</v>
      </c>
      <c r="D50" s="14">
        <v>16</v>
      </c>
    </row>
    <row r="51" spans="1:4" x14ac:dyDescent="0.25">
      <c r="A51" s="14" t="s">
        <v>60</v>
      </c>
      <c r="B51" s="14">
        <v>191</v>
      </c>
      <c r="C51" s="3">
        <f>SUM(C42:U42)</f>
        <v>8.5025835866261374</v>
      </c>
      <c r="D51" s="14">
        <v>248</v>
      </c>
    </row>
    <row r="52" spans="1:4" x14ac:dyDescent="0.25">
      <c r="A52" s="14" t="s">
        <v>60</v>
      </c>
      <c r="B52" s="14">
        <v>192</v>
      </c>
      <c r="C52" s="3">
        <f>SUM(C43:U43)</f>
        <v>307.89095821436246</v>
      </c>
      <c r="D52" s="14">
        <v>72</v>
      </c>
    </row>
    <row r="53" spans="1:4" x14ac:dyDescent="0.25">
      <c r="A53" s="14" t="s">
        <v>60</v>
      </c>
      <c r="B53" s="14">
        <v>197</v>
      </c>
      <c r="C53" s="3">
        <f>SUM(C44:U44)</f>
        <v>906.68084927991652</v>
      </c>
      <c r="D53" s="14">
        <v>1472</v>
      </c>
    </row>
    <row r="55" spans="1:4" s="10" customFormat="1" x14ac:dyDescent="0.25">
      <c r="A55" s="12" t="s">
        <v>154</v>
      </c>
    </row>
    <row r="56" spans="1:4" x14ac:dyDescent="0.25">
      <c r="A56" s="2" t="s">
        <v>152</v>
      </c>
    </row>
    <row r="57" spans="1:4" x14ac:dyDescent="0.25">
      <c r="A57" t="s">
        <v>94</v>
      </c>
      <c r="B57" s="15">
        <v>248</v>
      </c>
      <c r="C57" t="s">
        <v>153</v>
      </c>
    </row>
    <row r="58" spans="1:4" x14ac:dyDescent="0.25">
      <c r="A58" t="s">
        <v>107</v>
      </c>
      <c r="B58" s="16">
        <v>199</v>
      </c>
      <c r="C58" t="s">
        <v>104</v>
      </c>
    </row>
    <row r="59" spans="1:4" x14ac:dyDescent="0.25">
      <c r="A59" t="s">
        <v>101</v>
      </c>
      <c r="B59" s="11">
        <f>B57*B58</f>
        <v>49352</v>
      </c>
      <c r="C59" t="s">
        <v>106</v>
      </c>
    </row>
    <row r="60" spans="1:4" x14ac:dyDescent="0.25">
      <c r="A60" t="s">
        <v>95</v>
      </c>
      <c r="B60" s="15">
        <f>'Potential New Product List'!V14</f>
        <v>0.11</v>
      </c>
      <c r="C60" t="s">
        <v>104</v>
      </c>
    </row>
    <row r="61" spans="1:4" x14ac:dyDescent="0.25">
      <c r="A61" t="s">
        <v>105</v>
      </c>
      <c r="B61" s="11">
        <f>B59*B60</f>
        <v>5428.72</v>
      </c>
      <c r="C61" t="s">
        <v>108</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workbookViewId="0">
      <selection activeCell="A2" sqref="A2"/>
    </sheetView>
  </sheetViews>
  <sheetFormatPr defaultColWidth="8.85546875" defaultRowHeight="15" x14ac:dyDescent="0.25"/>
  <cols>
    <col min="1" max="1" width="27.7109375" customWidth="1"/>
    <col min="2" max="2" width="12.5703125" customWidth="1"/>
    <col min="3" max="3" width="11.85546875" customWidth="1"/>
    <col min="4" max="4" width="12.42578125" customWidth="1"/>
    <col min="5" max="5" width="8" customWidth="1"/>
    <col min="6" max="6" width="21.7109375" customWidth="1"/>
    <col min="7" max="7" width="18.7109375" customWidth="1"/>
    <col min="8" max="12" width="13.85546875" customWidth="1"/>
    <col min="13" max="13" width="22.42578125" customWidth="1"/>
    <col min="14" max="14" width="23.28515625" customWidth="1"/>
    <col min="15" max="15" width="35.28515625" customWidth="1"/>
    <col min="16" max="16" width="16.140625" customWidth="1"/>
    <col min="17" max="17" width="20.28515625" customWidth="1"/>
    <col min="18" max="19" width="13.85546875" customWidth="1"/>
    <col min="20" max="20" width="14.28515625" customWidth="1"/>
    <col min="21" max="21" width="9.5703125" customWidth="1"/>
  </cols>
  <sheetData>
    <row r="1" spans="1:21" ht="15.75" x14ac:dyDescent="0.25">
      <c r="A1" s="9" t="s">
        <v>155</v>
      </c>
      <c r="B1" s="9"/>
      <c r="C1" s="9"/>
      <c r="D1" s="9"/>
    </row>
    <row r="2" spans="1:21" ht="15.75" x14ac:dyDescent="0.25">
      <c r="A2" s="9"/>
      <c r="B2" s="9"/>
      <c r="C2" s="9"/>
      <c r="D2" s="9"/>
    </row>
    <row r="3" spans="1:21" s="10" customFormat="1" x14ac:dyDescent="0.25">
      <c r="A3" s="10" t="s">
        <v>87</v>
      </c>
    </row>
    <row r="4" spans="1:21" x14ac:dyDescent="0.25">
      <c r="A4" s="2" t="s">
        <v>85</v>
      </c>
    </row>
    <row r="5" spans="1:21" s="2" customFormat="1" x14ac:dyDescent="0.25">
      <c r="A5" s="2" t="s">
        <v>84</v>
      </c>
      <c r="B5" s="2" t="s">
        <v>1</v>
      </c>
      <c r="C5" s="2" t="s">
        <v>2</v>
      </c>
      <c r="D5" s="2" t="s">
        <v>3</v>
      </c>
      <c r="E5" s="2" t="s">
        <v>4</v>
      </c>
      <c r="F5" s="2" t="s">
        <v>5</v>
      </c>
      <c r="G5" s="2" t="s">
        <v>6</v>
      </c>
      <c r="H5" s="2" t="s">
        <v>7</v>
      </c>
      <c r="I5" s="2" t="s">
        <v>8</v>
      </c>
      <c r="J5" s="2" t="s">
        <v>9</v>
      </c>
      <c r="K5" s="2" t="s">
        <v>10</v>
      </c>
      <c r="L5" s="2" t="s">
        <v>11</v>
      </c>
      <c r="M5" s="2" t="s">
        <v>12</v>
      </c>
      <c r="N5" s="2" t="s">
        <v>13</v>
      </c>
      <c r="O5" s="2" t="s">
        <v>14</v>
      </c>
      <c r="P5" s="2" t="s">
        <v>15</v>
      </c>
      <c r="Q5" s="2" t="s">
        <v>16</v>
      </c>
      <c r="R5" s="2" t="s">
        <v>17</v>
      </c>
      <c r="S5" s="2" t="s">
        <v>18</v>
      </c>
      <c r="T5" s="2" t="s">
        <v>19</v>
      </c>
      <c r="U5" s="2" t="s">
        <v>20</v>
      </c>
    </row>
    <row r="6" spans="1:21" x14ac:dyDescent="0.25">
      <c r="A6" s="13" t="s">
        <v>60</v>
      </c>
      <c r="B6" s="13">
        <v>194</v>
      </c>
      <c r="C6" s="13" t="s">
        <v>52</v>
      </c>
      <c r="D6" s="13" t="s">
        <v>23</v>
      </c>
      <c r="E6" s="13">
        <v>49</v>
      </c>
      <c r="F6" s="13">
        <v>1</v>
      </c>
      <c r="G6" s="13" t="s">
        <v>39</v>
      </c>
      <c r="H6" s="13">
        <v>100</v>
      </c>
      <c r="I6" s="13">
        <v>26</v>
      </c>
      <c r="J6" s="13">
        <v>37</v>
      </c>
      <c r="K6" s="13">
        <v>33</v>
      </c>
      <c r="L6" s="13">
        <v>48</v>
      </c>
      <c r="M6" s="13">
        <v>14</v>
      </c>
      <c r="N6" s="13">
        <v>6</v>
      </c>
      <c r="O6" s="13">
        <v>0.6</v>
      </c>
      <c r="P6" s="13">
        <v>16966</v>
      </c>
      <c r="Q6" s="13">
        <v>0.7</v>
      </c>
      <c r="R6" s="13">
        <v>2.67</v>
      </c>
      <c r="S6" s="13">
        <v>5.33</v>
      </c>
      <c r="T6" s="13">
        <v>0.37</v>
      </c>
      <c r="U6" s="13" t="s">
        <v>25</v>
      </c>
    </row>
    <row r="8" spans="1:21" x14ac:dyDescent="0.25">
      <c r="A8" s="2" t="s">
        <v>97</v>
      </c>
    </row>
    <row r="9" spans="1:21" s="2" customFormat="1" x14ac:dyDescent="0.25">
      <c r="A9" s="2" t="s">
        <v>84</v>
      </c>
      <c r="B9" s="2" t="s">
        <v>1</v>
      </c>
      <c r="C9" s="2" t="s">
        <v>2</v>
      </c>
      <c r="D9" s="2" t="s">
        <v>3</v>
      </c>
      <c r="E9" s="2" t="s">
        <v>4</v>
      </c>
      <c r="F9" s="2" t="s">
        <v>5</v>
      </c>
      <c r="G9" s="2" t="s">
        <v>6</v>
      </c>
      <c r="H9" s="2" t="s">
        <v>7</v>
      </c>
      <c r="I9" s="2" t="s">
        <v>8</v>
      </c>
      <c r="J9" s="2" t="s">
        <v>9</v>
      </c>
      <c r="K9" s="2" t="s">
        <v>10</v>
      </c>
      <c r="L9" s="2" t="s">
        <v>11</v>
      </c>
      <c r="M9" s="2" t="s">
        <v>12</v>
      </c>
      <c r="N9" s="2" t="s">
        <v>13</v>
      </c>
      <c r="O9" s="2" t="s">
        <v>14</v>
      </c>
      <c r="P9" s="2" t="s">
        <v>15</v>
      </c>
      <c r="Q9" s="2" t="s">
        <v>16</v>
      </c>
      <c r="R9" s="2" t="s">
        <v>17</v>
      </c>
      <c r="S9" s="2" t="s">
        <v>18</v>
      </c>
      <c r="T9" s="2" t="s">
        <v>19</v>
      </c>
      <c r="U9" s="2" t="s">
        <v>20</v>
      </c>
    </row>
    <row r="10" spans="1:21" x14ac:dyDescent="0.25">
      <c r="A10" s="14" t="s">
        <v>60</v>
      </c>
      <c r="B10" s="14">
        <v>190</v>
      </c>
      <c r="C10" s="14" t="s">
        <v>61</v>
      </c>
      <c r="D10" s="14" t="s">
        <v>34</v>
      </c>
      <c r="E10" s="14">
        <v>199</v>
      </c>
      <c r="F10" s="14">
        <v>1</v>
      </c>
      <c r="G10" s="14" t="s">
        <v>24</v>
      </c>
      <c r="H10" s="14">
        <v>4</v>
      </c>
      <c r="I10" s="14">
        <v>1</v>
      </c>
      <c r="J10" s="14">
        <v>0</v>
      </c>
      <c r="K10" s="14">
        <v>2</v>
      </c>
      <c r="L10" s="14">
        <v>2</v>
      </c>
      <c r="M10" s="14">
        <v>1</v>
      </c>
      <c r="N10" s="14">
        <v>1</v>
      </c>
      <c r="O10" s="14">
        <v>0.5</v>
      </c>
      <c r="P10" s="14">
        <v>829</v>
      </c>
      <c r="Q10" s="14">
        <v>1.1000000000000001</v>
      </c>
      <c r="R10" s="14">
        <v>4.5</v>
      </c>
      <c r="S10" s="14">
        <v>2.5</v>
      </c>
      <c r="T10" s="14">
        <v>0.5</v>
      </c>
      <c r="U10" s="14" t="s">
        <v>25</v>
      </c>
    </row>
    <row r="11" spans="1:21" x14ac:dyDescent="0.25">
      <c r="A11" s="14" t="s">
        <v>60</v>
      </c>
      <c r="B11" s="14">
        <v>191</v>
      </c>
      <c r="C11" s="14" t="s">
        <v>52</v>
      </c>
      <c r="D11" s="14" t="s">
        <v>23</v>
      </c>
      <c r="E11" s="14">
        <v>200</v>
      </c>
      <c r="F11" s="14">
        <v>1</v>
      </c>
      <c r="G11" s="14" t="s">
        <v>24</v>
      </c>
      <c r="H11" s="14">
        <v>62</v>
      </c>
      <c r="I11" s="14">
        <v>25</v>
      </c>
      <c r="J11" s="14">
        <v>10</v>
      </c>
      <c r="K11" s="14">
        <v>11</v>
      </c>
      <c r="L11" s="14">
        <v>12</v>
      </c>
      <c r="M11" s="14">
        <v>9</v>
      </c>
      <c r="N11" s="14">
        <v>3</v>
      </c>
      <c r="O11" s="14">
        <v>0.8</v>
      </c>
      <c r="P11" s="14">
        <v>720</v>
      </c>
      <c r="Q11" s="14">
        <v>0.9</v>
      </c>
      <c r="R11" s="14">
        <v>2.8</v>
      </c>
      <c r="S11" s="14">
        <v>5.4</v>
      </c>
      <c r="T11" s="14">
        <v>0.3</v>
      </c>
      <c r="U11" s="14" t="s">
        <v>25</v>
      </c>
    </row>
    <row r="12" spans="1:21" x14ac:dyDescent="0.25">
      <c r="A12" s="14" t="s">
        <v>60</v>
      </c>
      <c r="B12" s="14">
        <v>192</v>
      </c>
      <c r="C12" s="14" t="s">
        <v>62</v>
      </c>
      <c r="D12" s="14" t="s">
        <v>23</v>
      </c>
      <c r="E12" s="14">
        <v>99</v>
      </c>
      <c r="F12" s="14">
        <v>2</v>
      </c>
      <c r="G12" s="14" t="s">
        <v>24</v>
      </c>
      <c r="H12" s="14">
        <v>18</v>
      </c>
      <c r="I12" s="14">
        <v>17</v>
      </c>
      <c r="J12" s="14">
        <v>6</v>
      </c>
      <c r="K12" s="14">
        <v>2</v>
      </c>
      <c r="L12" s="14">
        <v>12</v>
      </c>
      <c r="M12" s="14">
        <v>5</v>
      </c>
      <c r="N12" s="14">
        <v>4</v>
      </c>
      <c r="O12" s="14">
        <v>0.7</v>
      </c>
      <c r="P12" s="14">
        <v>5742</v>
      </c>
      <c r="Q12" s="14">
        <v>0.7</v>
      </c>
      <c r="R12" s="14">
        <v>2.8</v>
      </c>
      <c r="S12" s="14">
        <v>5.3</v>
      </c>
      <c r="T12" s="14">
        <v>0.4</v>
      </c>
      <c r="U12" s="14" t="s">
        <v>27</v>
      </c>
    </row>
    <row r="13" spans="1:21" x14ac:dyDescent="0.25">
      <c r="A13" s="14" t="s">
        <v>60</v>
      </c>
      <c r="B13" s="14">
        <v>197</v>
      </c>
      <c r="C13" s="14" t="s">
        <v>63</v>
      </c>
      <c r="D13" s="14" t="s">
        <v>23</v>
      </c>
      <c r="E13" s="14">
        <v>499</v>
      </c>
      <c r="F13" s="14">
        <v>1</v>
      </c>
      <c r="G13" s="14" t="s">
        <v>24</v>
      </c>
      <c r="H13" s="14">
        <v>368</v>
      </c>
      <c r="I13" s="14">
        <v>28</v>
      </c>
      <c r="J13" s="14">
        <v>14</v>
      </c>
      <c r="K13" s="14">
        <v>10</v>
      </c>
      <c r="L13" s="14">
        <v>23</v>
      </c>
      <c r="M13" s="14">
        <v>22</v>
      </c>
      <c r="N13" s="14">
        <v>3</v>
      </c>
      <c r="O13" s="14">
        <v>0.9</v>
      </c>
      <c r="P13" s="14">
        <v>14086</v>
      </c>
      <c r="Q13" s="14">
        <v>0.9</v>
      </c>
      <c r="R13" s="14">
        <v>2.7</v>
      </c>
      <c r="S13" s="14">
        <v>5</v>
      </c>
      <c r="T13" s="14">
        <v>0.4</v>
      </c>
      <c r="U13" s="14" t="s">
        <v>25</v>
      </c>
    </row>
    <row r="15" spans="1:21" s="5" customFormat="1" x14ac:dyDescent="0.25">
      <c r="A15" s="6" t="s">
        <v>99</v>
      </c>
      <c r="B15" s="7"/>
      <c r="C15" s="7"/>
      <c r="D15" s="7"/>
      <c r="E15" s="7"/>
      <c r="F15" s="7"/>
      <c r="G15" s="7"/>
      <c r="H15" s="7"/>
      <c r="I15" s="7"/>
      <c r="J15" s="7"/>
      <c r="K15" s="7"/>
      <c r="L15" s="7"/>
      <c r="M15" s="7"/>
      <c r="N15" s="7"/>
      <c r="O15" s="7"/>
      <c r="P15" s="7"/>
      <c r="Q15" s="7"/>
      <c r="R15" s="7"/>
      <c r="S15" s="7"/>
      <c r="T15" s="7"/>
      <c r="U15" s="7"/>
    </row>
    <row r="16" spans="1:21" s="5" customFormat="1" x14ac:dyDescent="0.25"/>
    <row r="17" spans="1:21" x14ac:dyDescent="0.25">
      <c r="A17" s="2" t="s">
        <v>86</v>
      </c>
    </row>
    <row r="18" spans="1:21" x14ac:dyDescent="0.25">
      <c r="A18" t="s">
        <v>84</v>
      </c>
      <c r="B18" t="s">
        <v>1</v>
      </c>
      <c r="C18" t="s">
        <v>2</v>
      </c>
      <c r="D18" t="s">
        <v>3</v>
      </c>
      <c r="E18" t="s">
        <v>4</v>
      </c>
      <c r="F18" t="s">
        <v>5</v>
      </c>
      <c r="G18" t="s">
        <v>6</v>
      </c>
      <c r="H18" t="s">
        <v>7</v>
      </c>
      <c r="I18" t="s">
        <v>8</v>
      </c>
      <c r="J18" t="s">
        <v>9</v>
      </c>
      <c r="K18" t="s">
        <v>10</v>
      </c>
      <c r="L18" t="s">
        <v>11</v>
      </c>
      <c r="M18" t="s">
        <v>12</v>
      </c>
      <c r="N18" t="s">
        <v>13</v>
      </c>
      <c r="O18" t="s">
        <v>14</v>
      </c>
      <c r="P18" t="s">
        <v>15</v>
      </c>
      <c r="Q18" t="s">
        <v>16</v>
      </c>
      <c r="R18" t="s">
        <v>17</v>
      </c>
      <c r="S18" t="s">
        <v>18</v>
      </c>
      <c r="T18" t="s">
        <v>19</v>
      </c>
      <c r="U18" t="s">
        <v>20</v>
      </c>
    </row>
    <row r="19" spans="1:21" x14ac:dyDescent="0.25">
      <c r="A19" s="13" t="s">
        <v>60</v>
      </c>
      <c r="B19" s="13">
        <v>194</v>
      </c>
      <c r="C19" s="13" t="s">
        <v>52</v>
      </c>
      <c r="D19" s="13" t="s">
        <v>23</v>
      </c>
      <c r="E19" s="13">
        <v>49</v>
      </c>
      <c r="F19" s="13">
        <v>1</v>
      </c>
      <c r="G19">
        <f>VLOOKUP(G6,'Warranty Scale'!A2:B6,2,FALSE)</f>
        <v>3</v>
      </c>
      <c r="H19" s="3">
        <f>H6/SUM($H$6:$L$6)</f>
        <v>0.4098360655737705</v>
      </c>
      <c r="I19" s="3">
        <f>I6/SUM($H$6:$L$6)</f>
        <v>0.10655737704918032</v>
      </c>
      <c r="J19" s="3">
        <f>J6/SUM($H$6:$L$6)</f>
        <v>0.15163934426229508</v>
      </c>
      <c r="K19" s="3">
        <f>K6/SUM($H$6:$L$6)</f>
        <v>0.13524590163934427</v>
      </c>
      <c r="L19" s="3">
        <f>L6/SUM($H$6:$L$6)</f>
        <v>0.19672131147540983</v>
      </c>
      <c r="M19" s="3">
        <f>M6/SUM($M$6:$N$6)</f>
        <v>0.7</v>
      </c>
      <c r="N19" s="3">
        <f>N6/SUM($M$6:$N$6)</f>
        <v>0.3</v>
      </c>
      <c r="O19" s="13">
        <v>0.6</v>
      </c>
      <c r="P19" s="13">
        <v>16966</v>
      </c>
      <c r="Q19" s="13">
        <v>0.7</v>
      </c>
      <c r="R19" s="13">
        <v>2.67</v>
      </c>
      <c r="S19" s="13">
        <v>5.33</v>
      </c>
      <c r="T19" s="13">
        <v>0.37</v>
      </c>
      <c r="U19" s="13" t="s">
        <v>25</v>
      </c>
    </row>
    <row r="21" spans="1:21" x14ac:dyDescent="0.25">
      <c r="A21" s="2" t="s">
        <v>71</v>
      </c>
    </row>
    <row r="22" spans="1:21" x14ac:dyDescent="0.25">
      <c r="A22" s="14" t="s">
        <v>60</v>
      </c>
      <c r="B22" s="14">
        <v>190</v>
      </c>
      <c r="C22" s="14" t="s">
        <v>61</v>
      </c>
      <c r="D22" s="14" t="s">
        <v>34</v>
      </c>
      <c r="E22" s="14">
        <v>199</v>
      </c>
      <c r="F22" s="14">
        <v>1</v>
      </c>
      <c r="G22">
        <f>VLOOKUP(G10,'Warranty Scale'!$A$2:$B$6,2,FALSE)</f>
        <v>1</v>
      </c>
      <c r="H22" s="3">
        <f>H10/SUM($H$10:$L$10)</f>
        <v>0.44444444444444442</v>
      </c>
      <c r="I22" s="3">
        <f>I10/SUM($H$10:$L$10)</f>
        <v>0.1111111111111111</v>
      </c>
      <c r="J22" s="3">
        <f>J10/SUM($H$10:$L$10)</f>
        <v>0</v>
      </c>
      <c r="K22" s="3">
        <f>K10/SUM($H$10:$L$10)</f>
        <v>0.22222222222222221</v>
      </c>
      <c r="L22" s="3">
        <f>L10/SUM($H$10:$L$10)</f>
        <v>0.22222222222222221</v>
      </c>
      <c r="M22" s="3">
        <f>M10/SUM($M$10:$N$10)</f>
        <v>0.5</v>
      </c>
      <c r="N22" s="3">
        <f>N10/SUM($M$10:$N$10)</f>
        <v>0.5</v>
      </c>
      <c r="O22" s="14">
        <v>0.5</v>
      </c>
      <c r="P22" s="14">
        <v>829</v>
      </c>
      <c r="Q22" s="14">
        <v>1.1000000000000001</v>
      </c>
      <c r="R22" s="14">
        <v>4.5</v>
      </c>
      <c r="S22" s="14">
        <v>2.5</v>
      </c>
      <c r="T22" s="14">
        <v>0.5</v>
      </c>
      <c r="U22" s="14" t="s">
        <v>25</v>
      </c>
    </row>
    <row r="23" spans="1:21" x14ac:dyDescent="0.25">
      <c r="A23" s="14" t="s">
        <v>60</v>
      </c>
      <c r="B23" s="14">
        <v>191</v>
      </c>
      <c r="C23" s="14" t="s">
        <v>52</v>
      </c>
      <c r="D23" s="14" t="s">
        <v>23</v>
      </c>
      <c r="E23" s="14">
        <v>200</v>
      </c>
      <c r="F23" s="14">
        <v>1</v>
      </c>
      <c r="G23">
        <f>VLOOKUP(G11,'Warranty Scale'!$A$2:$B$6,2,FALSE)</f>
        <v>1</v>
      </c>
      <c r="H23" s="3">
        <f>H11/SUM($H$11:$L$11)</f>
        <v>0.51666666666666672</v>
      </c>
      <c r="I23" s="17">
        <f>I11/SUM($H$11:$L$11)</f>
        <v>0.20833333333333334</v>
      </c>
      <c r="J23" s="17">
        <f t="shared" ref="J23:L23" si="0">J11/SUM($H$11:$L$11)</f>
        <v>8.3333333333333329E-2</v>
      </c>
      <c r="K23" s="17">
        <f t="shared" si="0"/>
        <v>9.166666666666666E-2</v>
      </c>
      <c r="L23" s="17">
        <f t="shared" si="0"/>
        <v>0.1</v>
      </c>
      <c r="M23" s="3">
        <f>M11/SUM($M$11:$N$11)</f>
        <v>0.75</v>
      </c>
      <c r="N23" s="3">
        <f>N11/SUM($M$11:$N$11)</f>
        <v>0.25</v>
      </c>
      <c r="O23" s="14">
        <v>0.8</v>
      </c>
      <c r="P23" s="14">
        <v>720</v>
      </c>
      <c r="Q23" s="14">
        <v>0.9</v>
      </c>
      <c r="R23" s="14">
        <v>2.8</v>
      </c>
      <c r="S23" s="14">
        <v>5.4</v>
      </c>
      <c r="T23" s="14">
        <v>0.3</v>
      </c>
      <c r="U23" s="14" t="s">
        <v>25</v>
      </c>
    </row>
    <row r="24" spans="1:21" x14ac:dyDescent="0.25">
      <c r="A24" s="14" t="s">
        <v>60</v>
      </c>
      <c r="B24" s="14">
        <v>192</v>
      </c>
      <c r="C24" s="14" t="s">
        <v>62</v>
      </c>
      <c r="D24" s="14" t="s">
        <v>23</v>
      </c>
      <c r="E24" s="14">
        <v>99</v>
      </c>
      <c r="F24" s="14">
        <v>2</v>
      </c>
      <c r="G24">
        <f>VLOOKUP(G12,'Warranty Scale'!$A$2:$B$6,2,FALSE)</f>
        <v>1</v>
      </c>
      <c r="H24" s="3">
        <f>H12/SUM($H$12:$L$12)</f>
        <v>0.32727272727272727</v>
      </c>
      <c r="I24" s="3">
        <f>I12/SUM($H$12:$L$12)</f>
        <v>0.30909090909090908</v>
      </c>
      <c r="J24" s="3">
        <f>J12/SUM($H$12:$L$12)</f>
        <v>0.10909090909090909</v>
      </c>
      <c r="K24" s="3">
        <f>K12/SUM($H$12:$L$12)</f>
        <v>3.6363636363636362E-2</v>
      </c>
      <c r="L24" s="3">
        <f>L12/SUM($H$12:$L$12)</f>
        <v>0.21818181818181817</v>
      </c>
      <c r="M24" s="3">
        <f>M12/SUM($M$12:$N$12)</f>
        <v>0.55555555555555558</v>
      </c>
      <c r="N24" s="3">
        <f>N12/SUM($M$12:$N$12)</f>
        <v>0.44444444444444442</v>
      </c>
      <c r="O24" s="14">
        <v>0.7</v>
      </c>
      <c r="P24" s="14">
        <v>5742</v>
      </c>
      <c r="Q24" s="14">
        <v>0.7</v>
      </c>
      <c r="R24" s="14">
        <v>2.8</v>
      </c>
      <c r="S24" s="14">
        <v>5.3</v>
      </c>
      <c r="T24" s="14">
        <v>0.4</v>
      </c>
      <c r="U24" s="14" t="s">
        <v>27</v>
      </c>
    </row>
    <row r="25" spans="1:21" x14ac:dyDescent="0.25">
      <c r="A25" s="14" t="s">
        <v>60</v>
      </c>
      <c r="B25" s="14">
        <v>197</v>
      </c>
      <c r="C25" s="14" t="s">
        <v>63</v>
      </c>
      <c r="D25" s="14" t="s">
        <v>23</v>
      </c>
      <c r="E25" s="14">
        <v>499</v>
      </c>
      <c r="F25" s="14">
        <v>1</v>
      </c>
      <c r="G25">
        <f>VLOOKUP(G13,'Warranty Scale'!$A$2:$B$6,2,FALSE)</f>
        <v>1</v>
      </c>
      <c r="H25" s="3">
        <f>H13/SUM($H$13:$L$13)</f>
        <v>0.83069977426636565</v>
      </c>
      <c r="I25" s="3">
        <f>I13/SUM($H$13:$L$13)</f>
        <v>6.320541760722348E-2</v>
      </c>
      <c r="J25" s="3">
        <f>J13/SUM($H$13:$L$13)</f>
        <v>3.160270880361174E-2</v>
      </c>
      <c r="K25" s="3">
        <f>K13/SUM($H$13:$L$13)</f>
        <v>2.2573363431151242E-2</v>
      </c>
      <c r="L25" s="3">
        <f>L13/SUM($H$13:$L$13)</f>
        <v>5.1918735891647853E-2</v>
      </c>
      <c r="M25" s="3">
        <f>M13/SUM($M$13:$N$13)</f>
        <v>0.88</v>
      </c>
      <c r="N25" s="3">
        <f>N13/SUM($M$13:$N$13)</f>
        <v>0.12</v>
      </c>
      <c r="O25" s="14">
        <v>0.9</v>
      </c>
      <c r="P25" s="14">
        <v>14086</v>
      </c>
      <c r="Q25" s="14">
        <v>0.9</v>
      </c>
      <c r="R25" s="14">
        <v>2.7</v>
      </c>
      <c r="S25" s="14">
        <v>5</v>
      </c>
      <c r="T25" s="14">
        <v>0.4</v>
      </c>
      <c r="U25" s="14" t="s">
        <v>25</v>
      </c>
    </row>
    <row r="27" spans="1:21" s="7" customFormat="1" x14ac:dyDescent="0.25">
      <c r="A27" s="6" t="s">
        <v>89</v>
      </c>
    </row>
    <row r="28" spans="1:21" x14ac:dyDescent="0.25">
      <c r="A28" t="s">
        <v>84</v>
      </c>
      <c r="B28" t="s">
        <v>1</v>
      </c>
      <c r="C28" t="s">
        <v>2</v>
      </c>
      <c r="D28" t="s">
        <v>3</v>
      </c>
      <c r="E28" t="s">
        <v>4</v>
      </c>
      <c r="F28" t="s">
        <v>5</v>
      </c>
      <c r="G28" t="s">
        <v>6</v>
      </c>
      <c r="H28" t="s">
        <v>7</v>
      </c>
      <c r="I28" t="s">
        <v>8</v>
      </c>
      <c r="J28" t="s">
        <v>9</v>
      </c>
      <c r="K28" t="s">
        <v>10</v>
      </c>
      <c r="L28" t="s">
        <v>11</v>
      </c>
      <c r="M28" t="s">
        <v>12</v>
      </c>
      <c r="N28" t="s">
        <v>13</v>
      </c>
      <c r="O28" t="s">
        <v>14</v>
      </c>
      <c r="P28" t="s">
        <v>15</v>
      </c>
      <c r="Q28" t="s">
        <v>16</v>
      </c>
      <c r="R28" t="s">
        <v>17</v>
      </c>
      <c r="S28" t="s">
        <v>18</v>
      </c>
      <c r="T28" t="s">
        <v>19</v>
      </c>
      <c r="U28" t="s">
        <v>20</v>
      </c>
    </row>
    <row r="29" spans="1:21" x14ac:dyDescent="0.25">
      <c r="A29" s="2" t="s">
        <v>156</v>
      </c>
    </row>
    <row r="30" spans="1:21" x14ac:dyDescent="0.25">
      <c r="A30" s="14" t="s">
        <v>60</v>
      </c>
      <c r="B30" s="14">
        <v>190</v>
      </c>
      <c r="C30">
        <f>IF(C$19=C22,0,1)</f>
        <v>1</v>
      </c>
      <c r="D30">
        <f>IF(D$19=D22,0,1)</f>
        <v>1</v>
      </c>
      <c r="E30">
        <f>ABS(E$19-E22)</f>
        <v>150</v>
      </c>
      <c r="F30">
        <f>ABS(F$19-F22)</f>
        <v>0</v>
      </c>
      <c r="G30">
        <f>ABS($G$19-G22)</f>
        <v>2</v>
      </c>
      <c r="H30" s="3">
        <f t="shared" ref="H30:T33" si="1">ABS(H$19-H22)</f>
        <v>3.4608378870673917E-2</v>
      </c>
      <c r="I30" s="3">
        <f t="shared" si="1"/>
        <v>4.5537340619307837E-3</v>
      </c>
      <c r="J30" s="3">
        <f t="shared" si="1"/>
        <v>0.15163934426229508</v>
      </c>
      <c r="K30" s="3">
        <f t="shared" si="1"/>
        <v>8.6976320582877936E-2</v>
      </c>
      <c r="L30" s="3">
        <f t="shared" si="1"/>
        <v>2.5500910746812377E-2</v>
      </c>
      <c r="M30" s="3">
        <f t="shared" si="1"/>
        <v>0.19999999999999996</v>
      </c>
      <c r="N30" s="3">
        <f t="shared" si="1"/>
        <v>0.2</v>
      </c>
      <c r="O30" s="3">
        <f t="shared" si="1"/>
        <v>9.9999999999999978E-2</v>
      </c>
      <c r="P30" s="3">
        <f t="shared" si="1"/>
        <v>16137</v>
      </c>
      <c r="Q30" s="3">
        <f t="shared" si="1"/>
        <v>0.40000000000000013</v>
      </c>
      <c r="R30" s="3">
        <f t="shared" si="1"/>
        <v>1.83</v>
      </c>
      <c r="S30" s="3">
        <f t="shared" si="1"/>
        <v>2.83</v>
      </c>
      <c r="T30" s="3">
        <f t="shared" si="1"/>
        <v>0.13</v>
      </c>
      <c r="U30">
        <f>IF(U$19 = U22,0,1)</f>
        <v>0</v>
      </c>
    </row>
    <row r="31" spans="1:21" x14ac:dyDescent="0.25">
      <c r="A31" s="14" t="s">
        <v>60</v>
      </c>
      <c r="B31" s="14">
        <v>191</v>
      </c>
      <c r="C31">
        <f t="shared" ref="C31:D33" si="2">IF(C$19=C23,0,1)</f>
        <v>0</v>
      </c>
      <c r="D31">
        <f t="shared" si="2"/>
        <v>0</v>
      </c>
      <c r="E31">
        <f t="shared" ref="E31:F33" si="3">ABS(E$19-E23)</f>
        <v>151</v>
      </c>
      <c r="F31">
        <f t="shared" si="3"/>
        <v>0</v>
      </c>
      <c r="G31">
        <f t="shared" ref="G31:G33" si="4">ABS($G$19-G23)</f>
        <v>2</v>
      </c>
      <c r="H31" s="3">
        <f t="shared" si="1"/>
        <v>0.10683060109289622</v>
      </c>
      <c r="I31" s="3">
        <f t="shared" si="1"/>
        <v>0.10177595628415302</v>
      </c>
      <c r="J31" s="3">
        <f t="shared" si="1"/>
        <v>6.8306010928961755E-2</v>
      </c>
      <c r="K31" s="3">
        <f t="shared" si="1"/>
        <v>4.3579234972677613E-2</v>
      </c>
      <c r="L31" s="3">
        <f t="shared" si="1"/>
        <v>9.6721311475409827E-2</v>
      </c>
      <c r="M31" s="3">
        <f t="shared" si="1"/>
        <v>5.0000000000000044E-2</v>
      </c>
      <c r="N31" s="3">
        <f t="shared" si="1"/>
        <v>4.9999999999999989E-2</v>
      </c>
      <c r="O31" s="3">
        <f t="shared" si="1"/>
        <v>0.20000000000000007</v>
      </c>
      <c r="P31" s="3">
        <f t="shared" si="1"/>
        <v>16246</v>
      </c>
      <c r="Q31" s="3">
        <f t="shared" si="1"/>
        <v>0.20000000000000007</v>
      </c>
      <c r="R31" s="3">
        <f t="shared" si="1"/>
        <v>0.12999999999999989</v>
      </c>
      <c r="S31" s="3">
        <f t="shared" si="1"/>
        <v>7.0000000000000284E-2</v>
      </c>
      <c r="T31" s="3">
        <f t="shared" si="1"/>
        <v>7.0000000000000007E-2</v>
      </c>
      <c r="U31">
        <f>IF(U$19 = U23,0,1)</f>
        <v>0</v>
      </c>
    </row>
    <row r="32" spans="1:21" x14ac:dyDescent="0.25">
      <c r="A32" s="14" t="s">
        <v>60</v>
      </c>
      <c r="B32" s="14">
        <v>192</v>
      </c>
      <c r="C32">
        <f t="shared" si="2"/>
        <v>1</v>
      </c>
      <c r="D32">
        <f t="shared" si="2"/>
        <v>0</v>
      </c>
      <c r="E32">
        <f t="shared" si="3"/>
        <v>50</v>
      </c>
      <c r="F32">
        <f t="shared" si="3"/>
        <v>1</v>
      </c>
      <c r="G32">
        <f t="shared" si="4"/>
        <v>2</v>
      </c>
      <c r="H32" s="3">
        <f t="shared" si="1"/>
        <v>8.2563338301043232E-2</v>
      </c>
      <c r="I32" s="3">
        <f t="shared" si="1"/>
        <v>0.20253353204172875</v>
      </c>
      <c r="J32" s="3">
        <f t="shared" si="1"/>
        <v>4.2548435171385998E-2</v>
      </c>
      <c r="K32" s="3">
        <f t="shared" si="1"/>
        <v>9.8882265275707912E-2</v>
      </c>
      <c r="L32" s="3">
        <f t="shared" si="1"/>
        <v>2.1460506706408339E-2</v>
      </c>
      <c r="M32" s="3">
        <f t="shared" si="1"/>
        <v>0.14444444444444438</v>
      </c>
      <c r="N32" s="3">
        <f t="shared" si="1"/>
        <v>0.14444444444444443</v>
      </c>
      <c r="O32" s="3">
        <f t="shared" si="1"/>
        <v>9.9999999999999978E-2</v>
      </c>
      <c r="P32" s="3">
        <f t="shared" si="1"/>
        <v>11224</v>
      </c>
      <c r="Q32" s="3">
        <f t="shared" si="1"/>
        <v>0</v>
      </c>
      <c r="R32" s="3">
        <f t="shared" si="1"/>
        <v>0.12999999999999989</v>
      </c>
      <c r="S32" s="3">
        <f t="shared" si="1"/>
        <v>3.0000000000000249E-2</v>
      </c>
      <c r="T32" s="3">
        <f t="shared" si="1"/>
        <v>3.0000000000000027E-2</v>
      </c>
      <c r="U32">
        <f>IF(U$19 = U24,0,1)</f>
        <v>1</v>
      </c>
    </row>
    <row r="33" spans="1:21" x14ac:dyDescent="0.25">
      <c r="A33" s="14" t="s">
        <v>60</v>
      </c>
      <c r="B33" s="14">
        <v>197</v>
      </c>
      <c r="C33">
        <f t="shared" si="2"/>
        <v>1</v>
      </c>
      <c r="D33">
        <f t="shared" si="2"/>
        <v>0</v>
      </c>
      <c r="E33">
        <f t="shared" si="3"/>
        <v>450</v>
      </c>
      <c r="F33">
        <f t="shared" si="3"/>
        <v>0</v>
      </c>
      <c r="G33">
        <f t="shared" si="4"/>
        <v>2</v>
      </c>
      <c r="H33" s="3">
        <f t="shared" si="1"/>
        <v>0.42086370869259515</v>
      </c>
      <c r="I33" s="3">
        <f t="shared" si="1"/>
        <v>4.3351959441956842E-2</v>
      </c>
      <c r="J33" s="3">
        <f t="shared" si="1"/>
        <v>0.12003663545868334</v>
      </c>
      <c r="K33" s="3">
        <f t="shared" si="1"/>
        <v>0.11267253820819303</v>
      </c>
      <c r="L33" s="3">
        <f t="shared" si="1"/>
        <v>0.14480257558376197</v>
      </c>
      <c r="M33" s="3">
        <f t="shared" si="1"/>
        <v>0.18000000000000005</v>
      </c>
      <c r="N33" s="3">
        <f t="shared" si="1"/>
        <v>0.18</v>
      </c>
      <c r="O33" s="3">
        <f t="shared" si="1"/>
        <v>0.30000000000000004</v>
      </c>
      <c r="P33" s="3">
        <f t="shared" si="1"/>
        <v>2880</v>
      </c>
      <c r="Q33" s="3">
        <f t="shared" si="1"/>
        <v>0.20000000000000007</v>
      </c>
      <c r="R33" s="3">
        <f t="shared" si="1"/>
        <v>3.0000000000000249E-2</v>
      </c>
      <c r="S33" s="3">
        <f t="shared" si="1"/>
        <v>0.33000000000000007</v>
      </c>
      <c r="T33" s="3">
        <f t="shared" si="1"/>
        <v>3.0000000000000027E-2</v>
      </c>
      <c r="U33">
        <f>IF(U$19 = U25,0,1)</f>
        <v>0</v>
      </c>
    </row>
    <row r="35" spans="1:21" s="7" customFormat="1" x14ac:dyDescent="0.25">
      <c r="A35" s="6" t="s">
        <v>88</v>
      </c>
    </row>
    <row r="36" spans="1:21" x14ac:dyDescent="0.25">
      <c r="A36" t="s">
        <v>84</v>
      </c>
      <c r="B36" t="s">
        <v>1</v>
      </c>
      <c r="C36" t="s">
        <v>2</v>
      </c>
      <c r="D36" t="s">
        <v>3</v>
      </c>
      <c r="E36" t="s">
        <v>4</v>
      </c>
      <c r="F36" t="s">
        <v>5</v>
      </c>
      <c r="G36" t="s">
        <v>6</v>
      </c>
      <c r="H36" t="s">
        <v>7</v>
      </c>
      <c r="I36" t="s">
        <v>8</v>
      </c>
      <c r="J36" t="s">
        <v>9</v>
      </c>
      <c r="K36" t="s">
        <v>10</v>
      </c>
      <c r="L36" t="s">
        <v>11</v>
      </c>
      <c r="M36" t="s">
        <v>12</v>
      </c>
      <c r="N36" t="s">
        <v>13</v>
      </c>
      <c r="O36" t="s">
        <v>14</v>
      </c>
      <c r="P36" t="s">
        <v>15</v>
      </c>
      <c r="Q36" t="s">
        <v>16</v>
      </c>
      <c r="R36" t="s">
        <v>17</v>
      </c>
      <c r="S36" t="s">
        <v>18</v>
      </c>
      <c r="T36" t="s">
        <v>19</v>
      </c>
      <c r="U36" t="s">
        <v>20</v>
      </c>
    </row>
    <row r="37" spans="1:21" x14ac:dyDescent="0.25">
      <c r="A37" t="s">
        <v>72</v>
      </c>
      <c r="B37" t="s">
        <v>72</v>
      </c>
      <c r="C37">
        <v>3</v>
      </c>
      <c r="D37">
        <v>1</v>
      </c>
      <c r="E37">
        <v>3</v>
      </c>
      <c r="F37">
        <v>2</v>
      </c>
      <c r="G37">
        <v>2</v>
      </c>
      <c r="H37">
        <v>2</v>
      </c>
      <c r="I37">
        <v>1</v>
      </c>
      <c r="J37">
        <v>2</v>
      </c>
      <c r="K37">
        <v>0.5</v>
      </c>
      <c r="L37">
        <v>2</v>
      </c>
      <c r="M37">
        <v>2</v>
      </c>
      <c r="N37">
        <v>2</v>
      </c>
      <c r="O37">
        <v>2</v>
      </c>
      <c r="P37">
        <v>0</v>
      </c>
      <c r="Q37">
        <v>2</v>
      </c>
      <c r="R37">
        <v>1</v>
      </c>
      <c r="S37">
        <v>2</v>
      </c>
      <c r="T37">
        <v>2</v>
      </c>
      <c r="U37">
        <v>1</v>
      </c>
    </row>
    <row r="38" spans="1:21" ht="16.5" customHeight="1" x14ac:dyDescent="0.25"/>
    <row r="39" spans="1:21" s="7" customFormat="1" x14ac:dyDescent="0.25">
      <c r="A39" s="6" t="s">
        <v>91</v>
      </c>
    </row>
    <row r="41" spans="1:21" x14ac:dyDescent="0.25">
      <c r="A41" s="14" t="s">
        <v>60</v>
      </c>
      <c r="B41" s="14">
        <v>190</v>
      </c>
      <c r="C41" s="3">
        <f>C30*C$37</f>
        <v>3</v>
      </c>
      <c r="D41" s="3">
        <f>D30*D37</f>
        <v>1</v>
      </c>
      <c r="E41" s="3">
        <f>E30*E37</f>
        <v>450</v>
      </c>
      <c r="F41" s="3">
        <f>F30*F37</f>
        <v>0</v>
      </c>
      <c r="G41" s="3">
        <f>G30*G37</f>
        <v>4</v>
      </c>
      <c r="H41" s="3">
        <f t="shared" ref="H41:U41" si="5">H30*H37</f>
        <v>6.9216757741347834E-2</v>
      </c>
      <c r="I41" s="3">
        <f t="shared" si="5"/>
        <v>4.5537340619307837E-3</v>
      </c>
      <c r="J41" s="3">
        <f t="shared" si="5"/>
        <v>0.30327868852459017</v>
      </c>
      <c r="K41" s="3">
        <f t="shared" si="5"/>
        <v>4.3488160291438968E-2</v>
      </c>
      <c r="L41" s="3">
        <f t="shared" si="5"/>
        <v>5.1001821493624755E-2</v>
      </c>
      <c r="M41" s="3">
        <f t="shared" si="5"/>
        <v>0.39999999999999991</v>
      </c>
      <c r="N41" s="3">
        <f t="shared" si="5"/>
        <v>0.4</v>
      </c>
      <c r="O41" s="3">
        <f t="shared" si="5"/>
        <v>0.19999999999999996</v>
      </c>
      <c r="P41" s="3">
        <f t="shared" si="5"/>
        <v>0</v>
      </c>
      <c r="Q41" s="3">
        <f t="shared" si="5"/>
        <v>0.80000000000000027</v>
      </c>
      <c r="R41" s="3">
        <f t="shared" si="5"/>
        <v>1.83</v>
      </c>
      <c r="S41" s="3">
        <f t="shared" si="5"/>
        <v>5.66</v>
      </c>
      <c r="T41" s="3">
        <f t="shared" si="5"/>
        <v>0.26</v>
      </c>
      <c r="U41">
        <f t="shared" si="5"/>
        <v>0</v>
      </c>
    </row>
    <row r="42" spans="1:21" x14ac:dyDescent="0.25">
      <c r="A42" s="14" t="s">
        <v>60</v>
      </c>
      <c r="B42" s="14">
        <v>191</v>
      </c>
      <c r="C42" s="3">
        <f>C31*C$37</f>
        <v>0</v>
      </c>
      <c r="D42" s="3">
        <f t="shared" ref="D42:U44" si="6">D31*D$37</f>
        <v>0</v>
      </c>
      <c r="E42" s="3">
        <f t="shared" si="6"/>
        <v>453</v>
      </c>
      <c r="F42" s="3">
        <f t="shared" si="6"/>
        <v>0</v>
      </c>
      <c r="G42" s="3">
        <f t="shared" si="6"/>
        <v>4</v>
      </c>
      <c r="H42" s="3">
        <f t="shared" si="6"/>
        <v>0.21366120218579243</v>
      </c>
      <c r="I42" s="3">
        <f t="shared" si="6"/>
        <v>0.10177595628415302</v>
      </c>
      <c r="J42" s="3">
        <f t="shared" si="6"/>
        <v>0.13661202185792351</v>
      </c>
      <c r="K42" s="3">
        <f t="shared" si="6"/>
        <v>2.1789617486338807E-2</v>
      </c>
      <c r="L42" s="3">
        <f t="shared" si="6"/>
        <v>0.19344262295081965</v>
      </c>
      <c r="M42" s="3">
        <f t="shared" si="6"/>
        <v>0.10000000000000009</v>
      </c>
      <c r="N42" s="3">
        <f t="shared" si="6"/>
        <v>9.9999999999999978E-2</v>
      </c>
      <c r="O42" s="3">
        <f t="shared" si="6"/>
        <v>0.40000000000000013</v>
      </c>
      <c r="P42" s="3">
        <f t="shared" si="6"/>
        <v>0</v>
      </c>
      <c r="Q42" s="3">
        <f t="shared" si="6"/>
        <v>0.40000000000000013</v>
      </c>
      <c r="R42" s="3">
        <f t="shared" si="6"/>
        <v>0.12999999999999989</v>
      </c>
      <c r="S42" s="3">
        <f t="shared" si="6"/>
        <v>0.14000000000000057</v>
      </c>
      <c r="T42" s="3">
        <f t="shared" si="6"/>
        <v>0.14000000000000001</v>
      </c>
      <c r="U42">
        <f t="shared" si="6"/>
        <v>0</v>
      </c>
    </row>
    <row r="43" spans="1:21" x14ac:dyDescent="0.25">
      <c r="A43" s="14" t="s">
        <v>60</v>
      </c>
      <c r="B43" s="14">
        <v>192</v>
      </c>
      <c r="C43" s="3">
        <f>C32*C$37</f>
        <v>3</v>
      </c>
      <c r="D43" s="3">
        <f t="shared" si="6"/>
        <v>0</v>
      </c>
      <c r="E43" s="3">
        <f t="shared" si="6"/>
        <v>150</v>
      </c>
      <c r="F43" s="3">
        <f t="shared" si="6"/>
        <v>2</v>
      </c>
      <c r="G43" s="3">
        <f t="shared" si="6"/>
        <v>4</v>
      </c>
      <c r="H43" s="3">
        <f t="shared" si="6"/>
        <v>0.16512667660208646</v>
      </c>
      <c r="I43" s="3">
        <f t="shared" si="6"/>
        <v>0.20253353204172875</v>
      </c>
      <c r="J43" s="3">
        <f t="shared" si="6"/>
        <v>8.5096870342771996E-2</v>
      </c>
      <c r="K43" s="3">
        <f t="shared" si="6"/>
        <v>4.9441132637853956E-2</v>
      </c>
      <c r="L43" s="3">
        <f t="shared" si="6"/>
        <v>4.2921013412816678E-2</v>
      </c>
      <c r="M43" s="3">
        <f t="shared" si="6"/>
        <v>0.28888888888888875</v>
      </c>
      <c r="N43" s="3">
        <f t="shared" si="6"/>
        <v>0.28888888888888886</v>
      </c>
      <c r="O43" s="3">
        <f t="shared" si="6"/>
        <v>0.19999999999999996</v>
      </c>
      <c r="P43" s="3">
        <f t="shared" si="6"/>
        <v>0</v>
      </c>
      <c r="Q43" s="3">
        <f t="shared" si="6"/>
        <v>0</v>
      </c>
      <c r="R43" s="3">
        <f t="shared" si="6"/>
        <v>0.12999999999999989</v>
      </c>
      <c r="S43" s="3">
        <f t="shared" si="6"/>
        <v>6.0000000000000497E-2</v>
      </c>
      <c r="T43" s="3">
        <f t="shared" si="6"/>
        <v>6.0000000000000053E-2</v>
      </c>
      <c r="U43">
        <f t="shared" si="6"/>
        <v>1</v>
      </c>
    </row>
    <row r="44" spans="1:21" x14ac:dyDescent="0.25">
      <c r="A44" s="14" t="s">
        <v>60</v>
      </c>
      <c r="B44" s="14">
        <v>197</v>
      </c>
      <c r="C44" s="3">
        <f>C33*C$37</f>
        <v>3</v>
      </c>
      <c r="D44" s="3">
        <f t="shared" si="6"/>
        <v>0</v>
      </c>
      <c r="E44" s="3">
        <f t="shared" si="6"/>
        <v>1350</v>
      </c>
      <c r="F44" s="3">
        <f t="shared" si="6"/>
        <v>0</v>
      </c>
      <c r="G44" s="3">
        <f t="shared" si="6"/>
        <v>4</v>
      </c>
      <c r="H44" s="3">
        <f t="shared" si="6"/>
        <v>0.8417274173851903</v>
      </c>
      <c r="I44" s="3">
        <f t="shared" si="6"/>
        <v>4.3351959441956842E-2</v>
      </c>
      <c r="J44" s="3">
        <f t="shared" si="6"/>
        <v>0.24007327091736669</v>
      </c>
      <c r="K44" s="3">
        <f t="shared" si="6"/>
        <v>5.6336269104096517E-2</v>
      </c>
      <c r="L44" s="3">
        <f t="shared" si="6"/>
        <v>0.28960515116752394</v>
      </c>
      <c r="M44" s="3">
        <f t="shared" si="6"/>
        <v>0.3600000000000001</v>
      </c>
      <c r="N44" s="3">
        <f t="shared" si="6"/>
        <v>0.36</v>
      </c>
      <c r="O44" s="3">
        <f t="shared" si="6"/>
        <v>0.60000000000000009</v>
      </c>
      <c r="P44" s="3">
        <f t="shared" si="6"/>
        <v>0</v>
      </c>
      <c r="Q44" s="3">
        <f t="shared" si="6"/>
        <v>0.40000000000000013</v>
      </c>
      <c r="R44" s="3">
        <f t="shared" si="6"/>
        <v>3.0000000000000249E-2</v>
      </c>
      <c r="S44" s="3">
        <f t="shared" si="6"/>
        <v>0.66000000000000014</v>
      </c>
      <c r="T44" s="3">
        <f t="shared" si="6"/>
        <v>6.0000000000000053E-2</v>
      </c>
      <c r="U44">
        <f t="shared" si="6"/>
        <v>0</v>
      </c>
    </row>
    <row r="47" spans="1:21" s="7" customFormat="1" x14ac:dyDescent="0.25">
      <c r="A47" s="6" t="s">
        <v>90</v>
      </c>
    </row>
    <row r="48" spans="1:21" x14ac:dyDescent="0.25">
      <c r="A48" s="2" t="s">
        <v>156</v>
      </c>
    </row>
    <row r="49" spans="1:4" x14ac:dyDescent="0.25">
      <c r="A49" s="2" t="s">
        <v>84</v>
      </c>
      <c r="B49" s="2" t="s">
        <v>1</v>
      </c>
      <c r="C49" s="2" t="s">
        <v>92</v>
      </c>
      <c r="D49" s="2" t="s">
        <v>93</v>
      </c>
    </row>
    <row r="50" spans="1:4" x14ac:dyDescent="0.25">
      <c r="A50" s="14" t="s">
        <v>60</v>
      </c>
      <c r="B50" s="14">
        <v>190</v>
      </c>
      <c r="C50" s="3">
        <f>SUM(C41:U41)</f>
        <v>468.02153916211284</v>
      </c>
      <c r="D50" s="14">
        <v>16</v>
      </c>
    </row>
    <row r="51" spans="1:4" x14ac:dyDescent="0.25">
      <c r="A51" s="14" t="s">
        <v>60</v>
      </c>
      <c r="B51" s="14">
        <v>191</v>
      </c>
      <c r="C51" s="3">
        <f>SUM(C42:U42)</f>
        <v>459.07728142076496</v>
      </c>
      <c r="D51" s="14">
        <v>248</v>
      </c>
    </row>
    <row r="52" spans="1:4" x14ac:dyDescent="0.25">
      <c r="A52" s="14" t="s">
        <v>60</v>
      </c>
      <c r="B52" s="14">
        <v>192</v>
      </c>
      <c r="C52" s="3">
        <f>SUM(C43:U43)</f>
        <v>161.57289700281504</v>
      </c>
      <c r="D52" s="14">
        <v>72</v>
      </c>
    </row>
    <row r="53" spans="1:4" x14ac:dyDescent="0.25">
      <c r="A53" s="14" t="s">
        <v>60</v>
      </c>
      <c r="B53" s="14">
        <v>197</v>
      </c>
      <c r="C53" s="3">
        <f>SUM(C44:U44)</f>
        <v>1360.9410940680159</v>
      </c>
      <c r="D53" s="14">
        <v>1472</v>
      </c>
    </row>
    <row r="55" spans="1:4" s="10" customFormat="1" x14ac:dyDescent="0.25">
      <c r="A55" s="12" t="s">
        <v>157</v>
      </c>
    </row>
    <row r="56" spans="1:4" x14ac:dyDescent="0.25">
      <c r="A56" s="2" t="s">
        <v>156</v>
      </c>
    </row>
    <row r="57" spans="1:4" x14ac:dyDescent="0.25">
      <c r="A57" t="s">
        <v>94</v>
      </c>
      <c r="B57" s="15">
        <v>72</v>
      </c>
      <c r="C57" t="s">
        <v>158</v>
      </c>
    </row>
    <row r="58" spans="1:4" x14ac:dyDescent="0.25">
      <c r="A58" t="s">
        <v>107</v>
      </c>
      <c r="B58" s="16">
        <v>49</v>
      </c>
      <c r="C58" t="s">
        <v>104</v>
      </c>
    </row>
    <row r="59" spans="1:4" x14ac:dyDescent="0.25">
      <c r="A59" t="s">
        <v>101</v>
      </c>
      <c r="B59" s="11">
        <f>B57*B58</f>
        <v>3528</v>
      </c>
      <c r="C59" t="s">
        <v>106</v>
      </c>
    </row>
    <row r="60" spans="1:4" x14ac:dyDescent="0.25">
      <c r="A60" t="s">
        <v>95</v>
      </c>
      <c r="B60" s="15">
        <f>'Potential New Product List'!V15</f>
        <v>0.12</v>
      </c>
      <c r="C60" t="s">
        <v>104</v>
      </c>
    </row>
    <row r="61" spans="1:4" x14ac:dyDescent="0.25">
      <c r="A61" t="s">
        <v>105</v>
      </c>
      <c r="B61" s="11">
        <f>B59*B60</f>
        <v>423.35999999999996</v>
      </c>
      <c r="C61" t="s">
        <v>108</v>
      </c>
    </row>
  </sheetData>
  <pageMargins left="0.7" right="0.7" top="0.75" bottom="0.75" header="0.3" footer="0.3"/>
  <pageSetup orientation="portrait" horizontalDpi="4294967293" verticalDpi="4294967293"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workbookViewId="0">
      <selection activeCell="A2" sqref="A2"/>
    </sheetView>
  </sheetViews>
  <sheetFormatPr defaultColWidth="8.85546875" defaultRowHeight="15" x14ac:dyDescent="0.25"/>
  <cols>
    <col min="1" max="1" width="27.7109375" customWidth="1"/>
    <col min="2" max="2" width="12.5703125" customWidth="1"/>
    <col min="3" max="3" width="11.85546875" customWidth="1"/>
    <col min="4" max="4" width="12.42578125" customWidth="1"/>
    <col min="5" max="5" width="8" customWidth="1"/>
    <col min="6" max="6" width="21.7109375" customWidth="1"/>
    <col min="7" max="7" width="18.7109375" customWidth="1"/>
    <col min="8" max="12" width="13.85546875" customWidth="1"/>
    <col min="13" max="13" width="22.42578125" customWidth="1"/>
    <col min="14" max="14" width="23.28515625" customWidth="1"/>
    <col min="15" max="15" width="35.28515625" customWidth="1"/>
    <col min="16" max="16" width="16.140625" customWidth="1"/>
    <col min="17" max="17" width="20.28515625" customWidth="1"/>
    <col min="18" max="19" width="13.85546875" customWidth="1"/>
    <col min="20" max="20" width="14.28515625" customWidth="1"/>
    <col min="21" max="21" width="9.5703125" customWidth="1"/>
  </cols>
  <sheetData>
    <row r="1" spans="1:21" ht="15.75" x14ac:dyDescent="0.25">
      <c r="A1" s="9" t="s">
        <v>159</v>
      </c>
      <c r="B1" s="9"/>
      <c r="C1" s="9"/>
      <c r="D1" s="9"/>
    </row>
    <row r="2" spans="1:21" ht="15.75" x14ac:dyDescent="0.25">
      <c r="A2" s="9"/>
      <c r="B2" s="9"/>
      <c r="C2" s="9"/>
      <c r="D2" s="9"/>
    </row>
    <row r="3" spans="1:21" s="10" customFormat="1" x14ac:dyDescent="0.25">
      <c r="A3" s="10" t="s">
        <v>87</v>
      </c>
    </row>
    <row r="4" spans="1:21" x14ac:dyDescent="0.25">
      <c r="A4" s="2" t="s">
        <v>85</v>
      </c>
    </row>
    <row r="5" spans="1:21" s="2" customFormat="1" x14ac:dyDescent="0.25">
      <c r="A5" s="2" t="s">
        <v>84</v>
      </c>
      <c r="B5" s="2" t="s">
        <v>1</v>
      </c>
      <c r="C5" s="2" t="s">
        <v>2</v>
      </c>
      <c r="D5" s="2" t="s">
        <v>3</v>
      </c>
      <c r="E5" s="2" t="s">
        <v>4</v>
      </c>
      <c r="F5" s="2" t="s">
        <v>5</v>
      </c>
      <c r="G5" s="2" t="s">
        <v>6</v>
      </c>
      <c r="H5" s="2" t="s">
        <v>7</v>
      </c>
      <c r="I5" s="2" t="s">
        <v>8</v>
      </c>
      <c r="J5" s="2" t="s">
        <v>9</v>
      </c>
      <c r="K5" s="2" t="s">
        <v>10</v>
      </c>
      <c r="L5" s="2" t="s">
        <v>11</v>
      </c>
      <c r="M5" s="2" t="s">
        <v>12</v>
      </c>
      <c r="N5" s="2" t="s">
        <v>13</v>
      </c>
      <c r="O5" s="2" t="s">
        <v>14</v>
      </c>
      <c r="P5" s="2" t="s">
        <v>15</v>
      </c>
      <c r="Q5" s="2" t="s">
        <v>16</v>
      </c>
      <c r="R5" s="2" t="s">
        <v>17</v>
      </c>
      <c r="S5" s="2" t="s">
        <v>18</v>
      </c>
      <c r="T5" s="2" t="s">
        <v>19</v>
      </c>
      <c r="U5" s="2" t="s">
        <v>20</v>
      </c>
    </row>
    <row r="6" spans="1:21" x14ac:dyDescent="0.25">
      <c r="A6" s="13" t="s">
        <v>60</v>
      </c>
      <c r="B6" s="13">
        <v>195</v>
      </c>
      <c r="C6" s="13" t="s">
        <v>62</v>
      </c>
      <c r="D6" s="13" t="s">
        <v>23</v>
      </c>
      <c r="E6" s="13">
        <v>149</v>
      </c>
      <c r="F6" s="13">
        <v>1</v>
      </c>
      <c r="G6" s="13" t="s">
        <v>39</v>
      </c>
      <c r="H6" s="13">
        <v>42</v>
      </c>
      <c r="I6" s="13">
        <v>8</v>
      </c>
      <c r="J6" s="13">
        <v>4</v>
      </c>
      <c r="K6" s="13">
        <v>4</v>
      </c>
      <c r="L6" s="13">
        <v>9</v>
      </c>
      <c r="M6" s="13">
        <v>4</v>
      </c>
      <c r="N6" s="13">
        <v>1</v>
      </c>
      <c r="O6" s="13">
        <v>0.7</v>
      </c>
      <c r="P6" s="13">
        <v>6316</v>
      </c>
      <c r="Q6" s="13">
        <v>0.8</v>
      </c>
      <c r="R6" s="13">
        <v>2.7</v>
      </c>
      <c r="S6" s="13">
        <v>5.3</v>
      </c>
      <c r="T6" s="13">
        <v>0.4</v>
      </c>
      <c r="U6" s="13" t="s">
        <v>27</v>
      </c>
    </row>
    <row r="8" spans="1:21" x14ac:dyDescent="0.25">
      <c r="A8" s="2" t="s">
        <v>97</v>
      </c>
    </row>
    <row r="9" spans="1:21" s="2" customFormat="1" x14ac:dyDescent="0.25">
      <c r="A9" s="2" t="s">
        <v>84</v>
      </c>
      <c r="B9" s="2" t="s">
        <v>1</v>
      </c>
      <c r="C9" s="2" t="s">
        <v>2</v>
      </c>
      <c r="D9" s="2" t="s">
        <v>3</v>
      </c>
      <c r="E9" s="2" t="s">
        <v>4</v>
      </c>
      <c r="F9" s="2" t="s">
        <v>5</v>
      </c>
      <c r="G9" s="2" t="s">
        <v>6</v>
      </c>
      <c r="H9" s="2" t="s">
        <v>7</v>
      </c>
      <c r="I9" s="2" t="s">
        <v>8</v>
      </c>
      <c r="J9" s="2" t="s">
        <v>9</v>
      </c>
      <c r="K9" s="2" t="s">
        <v>10</v>
      </c>
      <c r="L9" s="2" t="s">
        <v>11</v>
      </c>
      <c r="M9" s="2" t="s">
        <v>12</v>
      </c>
      <c r="N9" s="2" t="s">
        <v>13</v>
      </c>
      <c r="O9" s="2" t="s">
        <v>14</v>
      </c>
      <c r="P9" s="2" t="s">
        <v>15</v>
      </c>
      <c r="Q9" s="2" t="s">
        <v>16</v>
      </c>
      <c r="R9" s="2" t="s">
        <v>17</v>
      </c>
      <c r="S9" s="2" t="s">
        <v>18</v>
      </c>
      <c r="T9" s="2" t="s">
        <v>19</v>
      </c>
      <c r="U9" s="2" t="s">
        <v>20</v>
      </c>
    </row>
    <row r="10" spans="1:21" x14ac:dyDescent="0.25">
      <c r="A10" s="14" t="s">
        <v>60</v>
      </c>
      <c r="B10" s="14">
        <v>190</v>
      </c>
      <c r="C10" s="14" t="s">
        <v>61</v>
      </c>
      <c r="D10" s="14" t="s">
        <v>34</v>
      </c>
      <c r="E10" s="14">
        <v>199</v>
      </c>
      <c r="F10" s="14">
        <v>1</v>
      </c>
      <c r="G10" s="14" t="s">
        <v>24</v>
      </c>
      <c r="H10" s="14">
        <v>4</v>
      </c>
      <c r="I10" s="14">
        <v>1</v>
      </c>
      <c r="J10" s="14">
        <v>0</v>
      </c>
      <c r="K10" s="14">
        <v>2</v>
      </c>
      <c r="L10" s="14">
        <v>2</v>
      </c>
      <c r="M10" s="14">
        <v>1</v>
      </c>
      <c r="N10" s="14">
        <v>1</v>
      </c>
      <c r="O10" s="14">
        <v>0.5</v>
      </c>
      <c r="P10" s="14">
        <v>829</v>
      </c>
      <c r="Q10" s="14">
        <v>1.1000000000000001</v>
      </c>
      <c r="R10" s="14">
        <v>4.5</v>
      </c>
      <c r="S10" s="14">
        <v>2.5</v>
      </c>
      <c r="T10" s="14">
        <v>0.5</v>
      </c>
      <c r="U10" s="14" t="s">
        <v>25</v>
      </c>
    </row>
    <row r="11" spans="1:21" x14ac:dyDescent="0.25">
      <c r="A11" s="14" t="s">
        <v>60</v>
      </c>
      <c r="B11" s="14">
        <v>191</v>
      </c>
      <c r="C11" s="14" t="s">
        <v>52</v>
      </c>
      <c r="D11" s="14" t="s">
        <v>23</v>
      </c>
      <c r="E11" s="14">
        <v>200</v>
      </c>
      <c r="F11" s="14">
        <v>1</v>
      </c>
      <c r="G11" s="14" t="s">
        <v>24</v>
      </c>
      <c r="H11" s="14">
        <v>62</v>
      </c>
      <c r="I11" s="14">
        <v>25</v>
      </c>
      <c r="J11" s="14">
        <v>10</v>
      </c>
      <c r="K11" s="14">
        <v>11</v>
      </c>
      <c r="L11" s="14">
        <v>12</v>
      </c>
      <c r="M11" s="14">
        <v>9</v>
      </c>
      <c r="N11" s="14">
        <v>3</v>
      </c>
      <c r="O11" s="14">
        <v>0.8</v>
      </c>
      <c r="P11" s="14">
        <v>720</v>
      </c>
      <c r="Q11" s="14">
        <v>0.9</v>
      </c>
      <c r="R11" s="14">
        <v>2.8</v>
      </c>
      <c r="S11" s="14">
        <v>5.4</v>
      </c>
      <c r="T11" s="14">
        <v>0.3</v>
      </c>
      <c r="U11" s="14" t="s">
        <v>25</v>
      </c>
    </row>
    <row r="12" spans="1:21" x14ac:dyDescent="0.25">
      <c r="A12" s="14" t="s">
        <v>60</v>
      </c>
      <c r="B12" s="14">
        <v>192</v>
      </c>
      <c r="C12" s="14" t="s">
        <v>62</v>
      </c>
      <c r="D12" s="14" t="s">
        <v>23</v>
      </c>
      <c r="E12" s="14">
        <v>99</v>
      </c>
      <c r="F12" s="14">
        <v>2</v>
      </c>
      <c r="G12" s="14" t="s">
        <v>24</v>
      </c>
      <c r="H12" s="14">
        <v>18</v>
      </c>
      <c r="I12" s="14">
        <v>17</v>
      </c>
      <c r="J12" s="14">
        <v>6</v>
      </c>
      <c r="K12" s="14">
        <v>2</v>
      </c>
      <c r="L12" s="14">
        <v>12</v>
      </c>
      <c r="M12" s="14">
        <v>5</v>
      </c>
      <c r="N12" s="14">
        <v>4</v>
      </c>
      <c r="O12" s="14">
        <v>0.7</v>
      </c>
      <c r="P12" s="14">
        <v>5742</v>
      </c>
      <c r="Q12" s="14">
        <v>0.7</v>
      </c>
      <c r="R12" s="14">
        <v>2.8</v>
      </c>
      <c r="S12" s="14">
        <v>5.3</v>
      </c>
      <c r="T12" s="14">
        <v>0.4</v>
      </c>
      <c r="U12" s="14" t="s">
        <v>27</v>
      </c>
    </row>
    <row r="13" spans="1:21" x14ac:dyDescent="0.25">
      <c r="A13" s="14" t="s">
        <v>60</v>
      </c>
      <c r="B13" s="14">
        <v>197</v>
      </c>
      <c r="C13" s="14" t="s">
        <v>63</v>
      </c>
      <c r="D13" s="14" t="s">
        <v>23</v>
      </c>
      <c r="E13" s="14">
        <v>499</v>
      </c>
      <c r="F13" s="14">
        <v>1</v>
      </c>
      <c r="G13" s="14" t="s">
        <v>24</v>
      </c>
      <c r="H13" s="14">
        <v>368</v>
      </c>
      <c r="I13" s="14">
        <v>28</v>
      </c>
      <c r="J13" s="14">
        <v>14</v>
      </c>
      <c r="K13" s="14">
        <v>10</v>
      </c>
      <c r="L13" s="14">
        <v>23</v>
      </c>
      <c r="M13" s="14">
        <v>22</v>
      </c>
      <c r="N13" s="14">
        <v>3</v>
      </c>
      <c r="O13" s="14">
        <v>0.9</v>
      </c>
      <c r="P13" s="14">
        <v>14086</v>
      </c>
      <c r="Q13" s="14">
        <v>0.9</v>
      </c>
      <c r="R13" s="14">
        <v>2.7</v>
      </c>
      <c r="S13" s="14">
        <v>5</v>
      </c>
      <c r="T13" s="14">
        <v>0.4</v>
      </c>
      <c r="U13" s="14" t="s">
        <v>25</v>
      </c>
    </row>
    <row r="15" spans="1:21" s="5" customFormat="1" x14ac:dyDescent="0.25">
      <c r="A15" s="6" t="s">
        <v>99</v>
      </c>
      <c r="B15" s="7"/>
      <c r="C15" s="7"/>
      <c r="D15" s="7"/>
      <c r="E15" s="7"/>
      <c r="F15" s="7"/>
      <c r="G15" s="7"/>
      <c r="H15" s="7"/>
      <c r="I15" s="7"/>
      <c r="J15" s="7"/>
      <c r="K15" s="7"/>
      <c r="L15" s="7"/>
      <c r="M15" s="7"/>
      <c r="N15" s="7"/>
      <c r="O15" s="7"/>
      <c r="P15" s="7"/>
      <c r="Q15" s="7"/>
      <c r="R15" s="7"/>
      <c r="S15" s="7"/>
      <c r="T15" s="7"/>
      <c r="U15" s="7"/>
    </row>
    <row r="16" spans="1:21" s="5" customFormat="1" x14ac:dyDescent="0.25"/>
    <row r="17" spans="1:21" x14ac:dyDescent="0.25">
      <c r="A17" s="2" t="s">
        <v>86</v>
      </c>
    </row>
    <row r="18" spans="1:21" x14ac:dyDescent="0.25">
      <c r="A18" t="s">
        <v>84</v>
      </c>
      <c r="B18" t="s">
        <v>1</v>
      </c>
      <c r="C18" t="s">
        <v>2</v>
      </c>
      <c r="D18" t="s">
        <v>3</v>
      </c>
      <c r="E18" t="s">
        <v>4</v>
      </c>
      <c r="F18" t="s">
        <v>5</v>
      </c>
      <c r="G18" t="s">
        <v>6</v>
      </c>
      <c r="H18" t="s">
        <v>7</v>
      </c>
      <c r="I18" t="s">
        <v>8</v>
      </c>
      <c r="J18" t="s">
        <v>9</v>
      </c>
      <c r="K18" t="s">
        <v>10</v>
      </c>
      <c r="L18" t="s">
        <v>11</v>
      </c>
      <c r="M18" t="s">
        <v>12</v>
      </c>
      <c r="N18" t="s">
        <v>13</v>
      </c>
      <c r="O18" t="s">
        <v>14</v>
      </c>
      <c r="P18" t="s">
        <v>15</v>
      </c>
      <c r="Q18" t="s">
        <v>16</v>
      </c>
      <c r="R18" t="s">
        <v>17</v>
      </c>
      <c r="S18" t="s">
        <v>18</v>
      </c>
      <c r="T18" t="s">
        <v>19</v>
      </c>
      <c r="U18" t="s">
        <v>20</v>
      </c>
    </row>
    <row r="19" spans="1:21" x14ac:dyDescent="0.25">
      <c r="A19" s="13" t="s">
        <v>60</v>
      </c>
      <c r="B19" s="13">
        <v>195</v>
      </c>
      <c r="C19" s="13" t="s">
        <v>62</v>
      </c>
      <c r="D19" s="13" t="s">
        <v>23</v>
      </c>
      <c r="E19" s="13">
        <v>149</v>
      </c>
      <c r="F19" s="13">
        <v>1</v>
      </c>
      <c r="G19">
        <f>VLOOKUP(G6,'Warranty Scale'!A2:B6,2,FALSE)</f>
        <v>3</v>
      </c>
      <c r="H19" s="3">
        <f>H6/SUM($H$6:$L$6)</f>
        <v>0.62686567164179108</v>
      </c>
      <c r="I19" s="3">
        <f>I6/SUM($H$6:$L$6)</f>
        <v>0.11940298507462686</v>
      </c>
      <c r="J19" s="3">
        <f>J6/SUM($H$6:$L$6)</f>
        <v>5.9701492537313432E-2</v>
      </c>
      <c r="K19" s="3">
        <f>K6/SUM($H$6:$L$6)</f>
        <v>5.9701492537313432E-2</v>
      </c>
      <c r="L19" s="3">
        <f>L6/SUM($H$6:$L$6)</f>
        <v>0.13432835820895522</v>
      </c>
      <c r="M19" s="3">
        <f>M6/SUM($M$6:$N$6)</f>
        <v>0.8</v>
      </c>
      <c r="N19" s="3">
        <f>N6/SUM($M$6:$N$6)</f>
        <v>0.2</v>
      </c>
      <c r="O19" s="13">
        <v>0.7</v>
      </c>
      <c r="P19" s="13">
        <v>6316</v>
      </c>
      <c r="Q19" s="13">
        <v>0.8</v>
      </c>
      <c r="R19" s="13">
        <v>2.7</v>
      </c>
      <c r="S19" s="13">
        <v>5.3</v>
      </c>
      <c r="T19" s="13">
        <v>0.4</v>
      </c>
      <c r="U19" s="13" t="s">
        <v>27</v>
      </c>
    </row>
    <row r="21" spans="1:21" x14ac:dyDescent="0.25">
      <c r="A21" s="2" t="s">
        <v>71</v>
      </c>
    </row>
    <row r="22" spans="1:21" x14ac:dyDescent="0.25">
      <c r="A22" s="14" t="s">
        <v>60</v>
      </c>
      <c r="B22" s="14">
        <v>190</v>
      </c>
      <c r="C22" s="14" t="s">
        <v>61</v>
      </c>
      <c r="D22" s="14" t="s">
        <v>34</v>
      </c>
      <c r="E22" s="14">
        <v>199</v>
      </c>
      <c r="F22" s="14">
        <v>1</v>
      </c>
      <c r="G22">
        <f>VLOOKUP(G10,'Warranty Scale'!$A$2:$B$6,2,FALSE)</f>
        <v>1</v>
      </c>
      <c r="H22" s="3">
        <f>H10/SUM($H$10:$L$10)</f>
        <v>0.44444444444444442</v>
      </c>
      <c r="I22" s="3">
        <f>I10/SUM($H$10:$L$10)</f>
        <v>0.1111111111111111</v>
      </c>
      <c r="J22" s="3">
        <f>J10/SUM($H$10:$L$10)</f>
        <v>0</v>
      </c>
      <c r="K22" s="3">
        <f>K10/SUM($H$10:$L$10)</f>
        <v>0.22222222222222221</v>
      </c>
      <c r="L22" s="3">
        <f>L10/SUM($H$10:$L$10)</f>
        <v>0.22222222222222221</v>
      </c>
      <c r="M22" s="3">
        <f>M10/SUM($M$10:$N$10)</f>
        <v>0.5</v>
      </c>
      <c r="N22" s="3">
        <f>N10/SUM($M$10:$N$10)</f>
        <v>0.5</v>
      </c>
      <c r="O22" s="14">
        <v>0.5</v>
      </c>
      <c r="P22" s="14">
        <v>829</v>
      </c>
      <c r="Q22" s="14">
        <v>1.1000000000000001</v>
      </c>
      <c r="R22" s="14">
        <v>4.5</v>
      </c>
      <c r="S22" s="14">
        <v>2.5</v>
      </c>
      <c r="T22" s="14">
        <v>0.5</v>
      </c>
      <c r="U22" s="14" t="s">
        <v>25</v>
      </c>
    </row>
    <row r="23" spans="1:21" x14ac:dyDescent="0.25">
      <c r="A23" s="14" t="s">
        <v>60</v>
      </c>
      <c r="B23" s="14">
        <v>191</v>
      </c>
      <c r="C23" s="14" t="s">
        <v>52</v>
      </c>
      <c r="D23" s="14" t="s">
        <v>23</v>
      </c>
      <c r="E23" s="14">
        <v>200</v>
      </c>
      <c r="F23" s="14">
        <v>1</v>
      </c>
      <c r="G23">
        <f>VLOOKUP(G11,'Warranty Scale'!$A$2:$B$6,2,FALSE)</f>
        <v>1</v>
      </c>
      <c r="H23" s="3">
        <f>H11/SUM($H$11:$L$11)</f>
        <v>0.51666666666666672</v>
      </c>
      <c r="I23" s="17">
        <f>I11/SUM($H$11:$L$11)</f>
        <v>0.20833333333333334</v>
      </c>
      <c r="J23" s="17">
        <f t="shared" ref="J23:L23" si="0">J11/SUM($H$11:$L$11)</f>
        <v>8.3333333333333329E-2</v>
      </c>
      <c r="K23" s="17">
        <f t="shared" si="0"/>
        <v>9.166666666666666E-2</v>
      </c>
      <c r="L23" s="17">
        <f t="shared" si="0"/>
        <v>0.1</v>
      </c>
      <c r="M23" s="3">
        <f>M11/SUM($M$11:$N$11)</f>
        <v>0.75</v>
      </c>
      <c r="N23" s="3">
        <f>N11/SUM($M$11:$N$11)</f>
        <v>0.25</v>
      </c>
      <c r="O23" s="14">
        <v>0.8</v>
      </c>
      <c r="P23" s="14">
        <v>720</v>
      </c>
      <c r="Q23" s="14">
        <v>0.9</v>
      </c>
      <c r="R23" s="14">
        <v>2.8</v>
      </c>
      <c r="S23" s="14">
        <v>5.4</v>
      </c>
      <c r="T23" s="14">
        <v>0.3</v>
      </c>
      <c r="U23" s="14" t="s">
        <v>25</v>
      </c>
    </row>
    <row r="24" spans="1:21" x14ac:dyDescent="0.25">
      <c r="A24" s="14" t="s">
        <v>60</v>
      </c>
      <c r="B24" s="14">
        <v>192</v>
      </c>
      <c r="C24" s="14" t="s">
        <v>62</v>
      </c>
      <c r="D24" s="14" t="s">
        <v>23</v>
      </c>
      <c r="E24" s="14">
        <v>99</v>
      </c>
      <c r="F24" s="14">
        <v>2</v>
      </c>
      <c r="G24">
        <f>VLOOKUP(G12,'Warranty Scale'!$A$2:$B$6,2,FALSE)</f>
        <v>1</v>
      </c>
      <c r="H24" s="3">
        <f>H12/SUM($H$12:$L$12)</f>
        <v>0.32727272727272727</v>
      </c>
      <c r="I24" s="3">
        <f>I12/SUM($H$12:$L$12)</f>
        <v>0.30909090909090908</v>
      </c>
      <c r="J24" s="3">
        <f>J12/SUM($H$12:$L$12)</f>
        <v>0.10909090909090909</v>
      </c>
      <c r="K24" s="3">
        <f>K12/SUM($H$12:$L$12)</f>
        <v>3.6363636363636362E-2</v>
      </c>
      <c r="L24" s="3">
        <f>L12/SUM($H$12:$L$12)</f>
        <v>0.21818181818181817</v>
      </c>
      <c r="M24" s="3">
        <f>M12/SUM($M$12:$N$12)</f>
        <v>0.55555555555555558</v>
      </c>
      <c r="N24" s="3">
        <f>N12/SUM($M$12:$N$12)</f>
        <v>0.44444444444444442</v>
      </c>
      <c r="O24" s="14">
        <v>0.7</v>
      </c>
      <c r="P24" s="14">
        <v>5742</v>
      </c>
      <c r="Q24" s="14">
        <v>0.7</v>
      </c>
      <c r="R24" s="14">
        <v>2.8</v>
      </c>
      <c r="S24" s="14">
        <v>5.3</v>
      </c>
      <c r="T24" s="14">
        <v>0.4</v>
      </c>
      <c r="U24" s="14" t="s">
        <v>27</v>
      </c>
    </row>
    <row r="25" spans="1:21" x14ac:dyDescent="0.25">
      <c r="A25" s="14" t="s">
        <v>60</v>
      </c>
      <c r="B25" s="14">
        <v>197</v>
      </c>
      <c r="C25" s="14" t="s">
        <v>63</v>
      </c>
      <c r="D25" s="14" t="s">
        <v>23</v>
      </c>
      <c r="E25" s="14">
        <v>499</v>
      </c>
      <c r="F25" s="14">
        <v>1</v>
      </c>
      <c r="G25">
        <f>VLOOKUP(G13,'Warranty Scale'!$A$2:$B$6,2,FALSE)</f>
        <v>1</v>
      </c>
      <c r="H25" s="3">
        <f>H13/SUM($H$13:$L$13)</f>
        <v>0.83069977426636565</v>
      </c>
      <c r="I25" s="3">
        <f>I13/SUM($H$13:$L$13)</f>
        <v>6.320541760722348E-2</v>
      </c>
      <c r="J25" s="3">
        <f>J13/SUM($H$13:$L$13)</f>
        <v>3.160270880361174E-2</v>
      </c>
      <c r="K25" s="3">
        <f>K13/SUM($H$13:$L$13)</f>
        <v>2.2573363431151242E-2</v>
      </c>
      <c r="L25" s="3">
        <f>L13/SUM($H$13:$L$13)</f>
        <v>5.1918735891647853E-2</v>
      </c>
      <c r="M25" s="3">
        <f>M13/SUM($M$13:$N$13)</f>
        <v>0.88</v>
      </c>
      <c r="N25" s="3">
        <f>N13/SUM($M$13:$N$13)</f>
        <v>0.12</v>
      </c>
      <c r="O25" s="14">
        <v>0.9</v>
      </c>
      <c r="P25" s="14">
        <v>14086</v>
      </c>
      <c r="Q25" s="14">
        <v>0.9</v>
      </c>
      <c r="R25" s="14">
        <v>2.7</v>
      </c>
      <c r="S25" s="14">
        <v>5</v>
      </c>
      <c r="T25" s="14">
        <v>0.4</v>
      </c>
      <c r="U25" s="14" t="s">
        <v>25</v>
      </c>
    </row>
    <row r="27" spans="1:21" s="7" customFormat="1" x14ac:dyDescent="0.25">
      <c r="A27" s="6" t="s">
        <v>89</v>
      </c>
    </row>
    <row r="28" spans="1:21" x14ac:dyDescent="0.25">
      <c r="A28" t="s">
        <v>84</v>
      </c>
      <c r="B28" t="s">
        <v>1</v>
      </c>
      <c r="C28" t="s">
        <v>2</v>
      </c>
      <c r="D28" t="s">
        <v>3</v>
      </c>
      <c r="E28" t="s">
        <v>4</v>
      </c>
      <c r="F28" t="s">
        <v>5</v>
      </c>
      <c r="G28" t="s">
        <v>6</v>
      </c>
      <c r="H28" t="s">
        <v>7</v>
      </c>
      <c r="I28" t="s">
        <v>8</v>
      </c>
      <c r="J28" t="s">
        <v>9</v>
      </c>
      <c r="K28" t="s">
        <v>10</v>
      </c>
      <c r="L28" t="s">
        <v>11</v>
      </c>
      <c r="M28" t="s">
        <v>12</v>
      </c>
      <c r="N28" t="s">
        <v>13</v>
      </c>
      <c r="O28" t="s">
        <v>14</v>
      </c>
      <c r="P28" t="s">
        <v>15</v>
      </c>
      <c r="Q28" t="s">
        <v>16</v>
      </c>
      <c r="R28" t="s">
        <v>17</v>
      </c>
      <c r="S28" t="s">
        <v>18</v>
      </c>
      <c r="T28" t="s">
        <v>19</v>
      </c>
      <c r="U28" t="s">
        <v>20</v>
      </c>
    </row>
    <row r="29" spans="1:21" x14ac:dyDescent="0.25">
      <c r="A29" s="2" t="s">
        <v>160</v>
      </c>
    </row>
    <row r="30" spans="1:21" x14ac:dyDescent="0.25">
      <c r="A30" s="14" t="s">
        <v>60</v>
      </c>
      <c r="B30" s="14">
        <v>190</v>
      </c>
      <c r="C30">
        <f>IF(C$19=C22,0,1)</f>
        <v>1</v>
      </c>
      <c r="D30">
        <f>IF(D$19=D22,0,1)</f>
        <v>1</v>
      </c>
      <c r="E30">
        <f>ABS(E$19-E22)</f>
        <v>50</v>
      </c>
      <c r="F30">
        <f>ABS(F$19-F22)</f>
        <v>0</v>
      </c>
      <c r="G30">
        <f>ABS($G$19-G22)</f>
        <v>2</v>
      </c>
      <c r="H30" s="3">
        <f t="shared" ref="H30:T33" si="1">ABS(H$19-H22)</f>
        <v>0.18242122719734666</v>
      </c>
      <c r="I30" s="3">
        <f t="shared" si="1"/>
        <v>8.2918739635157584E-3</v>
      </c>
      <c r="J30" s="3">
        <f t="shared" si="1"/>
        <v>5.9701492537313432E-2</v>
      </c>
      <c r="K30" s="3">
        <f t="shared" si="1"/>
        <v>0.16252072968490877</v>
      </c>
      <c r="L30" s="3">
        <f t="shared" si="1"/>
        <v>8.7893864013266987E-2</v>
      </c>
      <c r="M30" s="3">
        <f t="shared" si="1"/>
        <v>0.30000000000000004</v>
      </c>
      <c r="N30" s="3">
        <f t="shared" si="1"/>
        <v>0.3</v>
      </c>
      <c r="O30" s="3">
        <f t="shared" si="1"/>
        <v>0.19999999999999996</v>
      </c>
      <c r="P30" s="3">
        <f t="shared" si="1"/>
        <v>5487</v>
      </c>
      <c r="Q30" s="3">
        <f t="shared" si="1"/>
        <v>0.30000000000000004</v>
      </c>
      <c r="R30" s="3">
        <f t="shared" si="1"/>
        <v>1.7999999999999998</v>
      </c>
      <c r="S30" s="3">
        <f t="shared" si="1"/>
        <v>2.8</v>
      </c>
      <c r="T30" s="3">
        <f t="shared" si="1"/>
        <v>9.9999999999999978E-2</v>
      </c>
      <c r="U30">
        <f>IF(U$19 = U22,0,1)</f>
        <v>1</v>
      </c>
    </row>
    <row r="31" spans="1:21" x14ac:dyDescent="0.25">
      <c r="A31" s="14" t="s">
        <v>60</v>
      </c>
      <c r="B31" s="14">
        <v>191</v>
      </c>
      <c r="C31">
        <f t="shared" ref="C31:D33" si="2">IF(C$19=C23,0,1)</f>
        <v>1</v>
      </c>
      <c r="D31">
        <f t="shared" si="2"/>
        <v>0</v>
      </c>
      <c r="E31">
        <f t="shared" ref="E31:F33" si="3">ABS(E$19-E23)</f>
        <v>51</v>
      </c>
      <c r="F31">
        <f t="shared" si="3"/>
        <v>0</v>
      </c>
      <c r="G31">
        <f t="shared" ref="G31:G33" si="4">ABS($G$19-G23)</f>
        <v>2</v>
      </c>
      <c r="H31" s="3">
        <f t="shared" si="1"/>
        <v>0.11019900497512436</v>
      </c>
      <c r="I31" s="3">
        <f t="shared" si="1"/>
        <v>8.8930348258706479E-2</v>
      </c>
      <c r="J31" s="3">
        <f t="shared" si="1"/>
        <v>2.3631840796019897E-2</v>
      </c>
      <c r="K31" s="3">
        <f t="shared" si="1"/>
        <v>3.1965174129353228E-2</v>
      </c>
      <c r="L31" s="3">
        <f t="shared" si="1"/>
        <v>3.4328358208955218E-2</v>
      </c>
      <c r="M31" s="3">
        <f t="shared" si="1"/>
        <v>5.0000000000000044E-2</v>
      </c>
      <c r="N31" s="3">
        <f t="shared" si="1"/>
        <v>4.9999999999999989E-2</v>
      </c>
      <c r="O31" s="3">
        <f t="shared" si="1"/>
        <v>0.10000000000000009</v>
      </c>
      <c r="P31" s="3">
        <f t="shared" si="1"/>
        <v>5596</v>
      </c>
      <c r="Q31" s="3">
        <f t="shared" si="1"/>
        <v>9.9999999999999978E-2</v>
      </c>
      <c r="R31" s="3">
        <f t="shared" si="1"/>
        <v>9.9999999999999645E-2</v>
      </c>
      <c r="S31" s="3">
        <f t="shared" si="1"/>
        <v>0.10000000000000053</v>
      </c>
      <c r="T31" s="3">
        <f t="shared" si="1"/>
        <v>0.10000000000000003</v>
      </c>
      <c r="U31">
        <f>IF(U$19 = U23,0,1)</f>
        <v>1</v>
      </c>
    </row>
    <row r="32" spans="1:21" x14ac:dyDescent="0.25">
      <c r="A32" s="14" t="s">
        <v>60</v>
      </c>
      <c r="B32" s="14">
        <v>192</v>
      </c>
      <c r="C32">
        <f t="shared" si="2"/>
        <v>0</v>
      </c>
      <c r="D32">
        <f t="shared" si="2"/>
        <v>0</v>
      </c>
      <c r="E32">
        <f t="shared" si="3"/>
        <v>50</v>
      </c>
      <c r="F32">
        <f t="shared" si="3"/>
        <v>1</v>
      </c>
      <c r="G32">
        <f t="shared" si="4"/>
        <v>2</v>
      </c>
      <c r="H32" s="3">
        <f t="shared" si="1"/>
        <v>0.29959294436906381</v>
      </c>
      <c r="I32" s="3">
        <f t="shared" si="1"/>
        <v>0.18968792401628221</v>
      </c>
      <c r="J32" s="3">
        <f t="shared" si="1"/>
        <v>4.9389416553595654E-2</v>
      </c>
      <c r="K32" s="3">
        <f t="shared" si="1"/>
        <v>2.333785617367707E-2</v>
      </c>
      <c r="L32" s="3">
        <f t="shared" si="1"/>
        <v>8.3853459972862948E-2</v>
      </c>
      <c r="M32" s="3">
        <f t="shared" si="1"/>
        <v>0.24444444444444446</v>
      </c>
      <c r="N32" s="3">
        <f t="shared" si="1"/>
        <v>0.24444444444444441</v>
      </c>
      <c r="O32" s="3">
        <f t="shared" si="1"/>
        <v>0</v>
      </c>
      <c r="P32" s="3">
        <f t="shared" si="1"/>
        <v>574</v>
      </c>
      <c r="Q32" s="3">
        <f t="shared" si="1"/>
        <v>0.10000000000000009</v>
      </c>
      <c r="R32" s="3">
        <f t="shared" si="1"/>
        <v>9.9999999999999645E-2</v>
      </c>
      <c r="S32" s="3">
        <f t="shared" si="1"/>
        <v>0</v>
      </c>
      <c r="T32" s="3">
        <f t="shared" si="1"/>
        <v>0</v>
      </c>
      <c r="U32">
        <f>IF(U$19 = U24,0,1)</f>
        <v>0</v>
      </c>
    </row>
    <row r="33" spans="1:21" x14ac:dyDescent="0.25">
      <c r="A33" s="14" t="s">
        <v>60</v>
      </c>
      <c r="B33" s="14">
        <v>197</v>
      </c>
      <c r="C33">
        <f t="shared" si="2"/>
        <v>1</v>
      </c>
      <c r="D33">
        <f t="shared" si="2"/>
        <v>0</v>
      </c>
      <c r="E33">
        <f t="shared" si="3"/>
        <v>350</v>
      </c>
      <c r="F33">
        <f t="shared" si="3"/>
        <v>0</v>
      </c>
      <c r="G33">
        <f t="shared" si="4"/>
        <v>2</v>
      </c>
      <c r="H33" s="3">
        <f t="shared" si="1"/>
        <v>0.20383410262457458</v>
      </c>
      <c r="I33" s="3">
        <f t="shared" si="1"/>
        <v>5.6197567467403384E-2</v>
      </c>
      <c r="J33" s="3">
        <f t="shared" si="1"/>
        <v>2.8098783733701692E-2</v>
      </c>
      <c r="K33" s="3">
        <f t="shared" si="1"/>
        <v>3.7128129106162186E-2</v>
      </c>
      <c r="L33" s="3">
        <f t="shared" si="1"/>
        <v>8.2409622317307363E-2</v>
      </c>
      <c r="M33" s="3">
        <f t="shared" si="1"/>
        <v>7.999999999999996E-2</v>
      </c>
      <c r="N33" s="3">
        <f t="shared" si="1"/>
        <v>8.0000000000000016E-2</v>
      </c>
      <c r="O33" s="3">
        <f t="shared" si="1"/>
        <v>0.20000000000000007</v>
      </c>
      <c r="P33" s="3">
        <f t="shared" si="1"/>
        <v>7770</v>
      </c>
      <c r="Q33" s="3">
        <f t="shared" si="1"/>
        <v>9.9999999999999978E-2</v>
      </c>
      <c r="R33" s="3">
        <f t="shared" si="1"/>
        <v>0</v>
      </c>
      <c r="S33" s="3">
        <f t="shared" si="1"/>
        <v>0.29999999999999982</v>
      </c>
      <c r="T33" s="3">
        <f t="shared" si="1"/>
        <v>0</v>
      </c>
      <c r="U33">
        <f>IF(U$19 = U25,0,1)</f>
        <v>1</v>
      </c>
    </row>
    <row r="35" spans="1:21" s="7" customFormat="1" x14ac:dyDescent="0.25">
      <c r="A35" s="6" t="s">
        <v>88</v>
      </c>
    </row>
    <row r="36" spans="1:21" x14ac:dyDescent="0.25">
      <c r="A36" t="s">
        <v>84</v>
      </c>
      <c r="B36" t="s">
        <v>1</v>
      </c>
      <c r="C36" t="s">
        <v>2</v>
      </c>
      <c r="D36" t="s">
        <v>3</v>
      </c>
      <c r="E36" t="s">
        <v>4</v>
      </c>
      <c r="F36" t="s">
        <v>5</v>
      </c>
      <c r="G36" t="s">
        <v>6</v>
      </c>
      <c r="H36" t="s">
        <v>7</v>
      </c>
      <c r="I36" t="s">
        <v>8</v>
      </c>
      <c r="J36" t="s">
        <v>9</v>
      </c>
      <c r="K36" t="s">
        <v>10</v>
      </c>
      <c r="L36" t="s">
        <v>11</v>
      </c>
      <c r="M36" t="s">
        <v>12</v>
      </c>
      <c r="N36" t="s">
        <v>13</v>
      </c>
      <c r="O36" t="s">
        <v>14</v>
      </c>
      <c r="P36" t="s">
        <v>15</v>
      </c>
      <c r="Q36" t="s">
        <v>16</v>
      </c>
      <c r="R36" t="s">
        <v>17</v>
      </c>
      <c r="S36" t="s">
        <v>18</v>
      </c>
      <c r="T36" t="s">
        <v>19</v>
      </c>
      <c r="U36" t="s">
        <v>20</v>
      </c>
    </row>
    <row r="37" spans="1:21" x14ac:dyDescent="0.25">
      <c r="A37" t="s">
        <v>72</v>
      </c>
      <c r="B37" t="s">
        <v>72</v>
      </c>
      <c r="C37">
        <v>3</v>
      </c>
      <c r="D37">
        <v>1</v>
      </c>
      <c r="E37">
        <v>3</v>
      </c>
      <c r="F37">
        <v>2</v>
      </c>
      <c r="G37">
        <v>2</v>
      </c>
      <c r="H37">
        <v>2</v>
      </c>
      <c r="I37">
        <v>1</v>
      </c>
      <c r="J37">
        <v>1</v>
      </c>
      <c r="K37">
        <v>1</v>
      </c>
      <c r="L37">
        <v>2</v>
      </c>
      <c r="M37">
        <v>2</v>
      </c>
      <c r="N37">
        <v>2</v>
      </c>
      <c r="O37">
        <v>2</v>
      </c>
      <c r="P37">
        <v>0</v>
      </c>
      <c r="Q37">
        <v>2</v>
      </c>
      <c r="R37">
        <v>1</v>
      </c>
      <c r="S37">
        <v>2</v>
      </c>
      <c r="T37">
        <v>2</v>
      </c>
      <c r="U37">
        <v>1</v>
      </c>
    </row>
    <row r="38" spans="1:21" ht="16.5" customHeight="1" x14ac:dyDescent="0.25"/>
    <row r="39" spans="1:21" s="7" customFormat="1" x14ac:dyDescent="0.25">
      <c r="A39" s="6" t="s">
        <v>91</v>
      </c>
    </row>
    <row r="41" spans="1:21" x14ac:dyDescent="0.25">
      <c r="A41" s="14" t="s">
        <v>60</v>
      </c>
      <c r="B41" s="14">
        <v>190</v>
      </c>
      <c r="C41" s="3">
        <f>C30*C$37</f>
        <v>3</v>
      </c>
      <c r="D41" s="3">
        <f>D30*D37</f>
        <v>1</v>
      </c>
      <c r="E41" s="3">
        <f>E30*E37</f>
        <v>150</v>
      </c>
      <c r="F41" s="3">
        <f>F30*F37</f>
        <v>0</v>
      </c>
      <c r="G41" s="3">
        <f>G30*G37</f>
        <v>4</v>
      </c>
      <c r="H41" s="3">
        <f t="shared" ref="H41:U41" si="5">H30*H37</f>
        <v>0.36484245439469332</v>
      </c>
      <c r="I41" s="3">
        <f t="shared" si="5"/>
        <v>8.2918739635157584E-3</v>
      </c>
      <c r="J41" s="3">
        <f t="shared" si="5"/>
        <v>5.9701492537313432E-2</v>
      </c>
      <c r="K41" s="3">
        <f t="shared" si="5"/>
        <v>0.16252072968490877</v>
      </c>
      <c r="L41" s="3">
        <f t="shared" si="5"/>
        <v>0.17578772802653397</v>
      </c>
      <c r="M41" s="3">
        <f t="shared" si="5"/>
        <v>0.60000000000000009</v>
      </c>
      <c r="N41" s="3">
        <f t="shared" si="5"/>
        <v>0.6</v>
      </c>
      <c r="O41" s="3">
        <f t="shared" si="5"/>
        <v>0.39999999999999991</v>
      </c>
      <c r="P41" s="3">
        <f t="shared" si="5"/>
        <v>0</v>
      </c>
      <c r="Q41" s="3">
        <f t="shared" si="5"/>
        <v>0.60000000000000009</v>
      </c>
      <c r="R41" s="3">
        <f t="shared" si="5"/>
        <v>1.7999999999999998</v>
      </c>
      <c r="S41" s="3">
        <f t="shared" si="5"/>
        <v>5.6</v>
      </c>
      <c r="T41" s="3">
        <f t="shared" si="5"/>
        <v>0.19999999999999996</v>
      </c>
      <c r="U41">
        <f t="shared" si="5"/>
        <v>1</v>
      </c>
    </row>
    <row r="42" spans="1:21" x14ac:dyDescent="0.25">
      <c r="A42" s="14" t="s">
        <v>60</v>
      </c>
      <c r="B42" s="14">
        <v>191</v>
      </c>
      <c r="C42" s="3">
        <f>C31*C$37</f>
        <v>3</v>
      </c>
      <c r="D42" s="3">
        <f t="shared" ref="D42:U44" si="6">D31*D$37</f>
        <v>0</v>
      </c>
      <c r="E42" s="3">
        <f t="shared" si="6"/>
        <v>153</v>
      </c>
      <c r="F42" s="3">
        <f t="shared" si="6"/>
        <v>0</v>
      </c>
      <c r="G42" s="3">
        <f t="shared" si="6"/>
        <v>4</v>
      </c>
      <c r="H42" s="3">
        <f t="shared" si="6"/>
        <v>0.22039800995024872</v>
      </c>
      <c r="I42" s="3">
        <f t="shared" si="6"/>
        <v>8.8930348258706479E-2</v>
      </c>
      <c r="J42" s="3">
        <f t="shared" si="6"/>
        <v>2.3631840796019897E-2</v>
      </c>
      <c r="K42" s="3">
        <f t="shared" si="6"/>
        <v>3.1965174129353228E-2</v>
      </c>
      <c r="L42" s="3">
        <f t="shared" si="6"/>
        <v>6.8656716417910435E-2</v>
      </c>
      <c r="M42" s="3">
        <f t="shared" si="6"/>
        <v>0.10000000000000009</v>
      </c>
      <c r="N42" s="3">
        <f t="shared" si="6"/>
        <v>9.9999999999999978E-2</v>
      </c>
      <c r="O42" s="3">
        <f t="shared" si="6"/>
        <v>0.20000000000000018</v>
      </c>
      <c r="P42" s="3">
        <f t="shared" si="6"/>
        <v>0</v>
      </c>
      <c r="Q42" s="3">
        <f t="shared" si="6"/>
        <v>0.19999999999999996</v>
      </c>
      <c r="R42" s="3">
        <f t="shared" si="6"/>
        <v>9.9999999999999645E-2</v>
      </c>
      <c r="S42" s="3">
        <f t="shared" si="6"/>
        <v>0.20000000000000107</v>
      </c>
      <c r="T42" s="3">
        <f t="shared" si="6"/>
        <v>0.20000000000000007</v>
      </c>
      <c r="U42">
        <f t="shared" si="6"/>
        <v>1</v>
      </c>
    </row>
    <row r="43" spans="1:21" x14ac:dyDescent="0.25">
      <c r="A43" s="14" t="s">
        <v>60</v>
      </c>
      <c r="B43" s="14">
        <v>192</v>
      </c>
      <c r="C43" s="3">
        <f>C32*C$37</f>
        <v>0</v>
      </c>
      <c r="D43" s="3">
        <f t="shared" si="6"/>
        <v>0</v>
      </c>
      <c r="E43" s="3">
        <f t="shared" si="6"/>
        <v>150</v>
      </c>
      <c r="F43" s="3">
        <f t="shared" si="6"/>
        <v>2</v>
      </c>
      <c r="G43" s="3">
        <f t="shared" si="6"/>
        <v>4</v>
      </c>
      <c r="H43" s="3">
        <f t="shared" si="6"/>
        <v>0.59918588873812761</v>
      </c>
      <c r="I43" s="3">
        <f t="shared" si="6"/>
        <v>0.18968792401628221</v>
      </c>
      <c r="J43" s="3">
        <f t="shared" si="6"/>
        <v>4.9389416553595654E-2</v>
      </c>
      <c r="K43" s="3">
        <f t="shared" si="6"/>
        <v>2.333785617367707E-2</v>
      </c>
      <c r="L43" s="3">
        <f t="shared" si="6"/>
        <v>0.1677069199457259</v>
      </c>
      <c r="M43" s="3">
        <f t="shared" si="6"/>
        <v>0.48888888888888893</v>
      </c>
      <c r="N43" s="3">
        <f t="shared" si="6"/>
        <v>0.48888888888888882</v>
      </c>
      <c r="O43" s="3">
        <f t="shared" si="6"/>
        <v>0</v>
      </c>
      <c r="P43" s="3">
        <f t="shared" si="6"/>
        <v>0</v>
      </c>
      <c r="Q43" s="3">
        <f t="shared" si="6"/>
        <v>0.20000000000000018</v>
      </c>
      <c r="R43" s="3">
        <f t="shared" si="6"/>
        <v>9.9999999999999645E-2</v>
      </c>
      <c r="S43" s="3">
        <f t="shared" si="6"/>
        <v>0</v>
      </c>
      <c r="T43" s="3">
        <f t="shared" si="6"/>
        <v>0</v>
      </c>
      <c r="U43">
        <f t="shared" si="6"/>
        <v>0</v>
      </c>
    </row>
    <row r="44" spans="1:21" x14ac:dyDescent="0.25">
      <c r="A44" s="14" t="s">
        <v>60</v>
      </c>
      <c r="B44" s="14">
        <v>197</v>
      </c>
      <c r="C44" s="3">
        <f>C33*C$37</f>
        <v>3</v>
      </c>
      <c r="D44" s="3">
        <f t="shared" si="6"/>
        <v>0</v>
      </c>
      <c r="E44" s="3">
        <f t="shared" si="6"/>
        <v>1050</v>
      </c>
      <c r="F44" s="3">
        <f t="shared" si="6"/>
        <v>0</v>
      </c>
      <c r="G44" s="3">
        <f t="shared" si="6"/>
        <v>4</v>
      </c>
      <c r="H44" s="3">
        <f t="shared" si="6"/>
        <v>0.40766820524914915</v>
      </c>
      <c r="I44" s="3">
        <f t="shared" si="6"/>
        <v>5.6197567467403384E-2</v>
      </c>
      <c r="J44" s="3">
        <f t="shared" si="6"/>
        <v>2.8098783733701692E-2</v>
      </c>
      <c r="K44" s="3">
        <f t="shared" si="6"/>
        <v>3.7128129106162186E-2</v>
      </c>
      <c r="L44" s="3">
        <f t="shared" si="6"/>
        <v>0.16481924463461473</v>
      </c>
      <c r="M44" s="3">
        <f t="shared" si="6"/>
        <v>0.15999999999999992</v>
      </c>
      <c r="N44" s="3">
        <f t="shared" si="6"/>
        <v>0.16000000000000003</v>
      </c>
      <c r="O44" s="3">
        <f t="shared" si="6"/>
        <v>0.40000000000000013</v>
      </c>
      <c r="P44" s="3">
        <f t="shared" si="6"/>
        <v>0</v>
      </c>
      <c r="Q44" s="3">
        <f t="shared" si="6"/>
        <v>0.19999999999999996</v>
      </c>
      <c r="R44" s="3">
        <f t="shared" si="6"/>
        <v>0</v>
      </c>
      <c r="S44" s="3">
        <f t="shared" si="6"/>
        <v>0.59999999999999964</v>
      </c>
      <c r="T44" s="3">
        <f t="shared" si="6"/>
        <v>0</v>
      </c>
      <c r="U44">
        <f t="shared" si="6"/>
        <v>1</v>
      </c>
    </row>
    <row r="47" spans="1:21" s="7" customFormat="1" x14ac:dyDescent="0.25">
      <c r="A47" s="6" t="s">
        <v>90</v>
      </c>
    </row>
    <row r="48" spans="1:21" x14ac:dyDescent="0.25">
      <c r="A48" s="2" t="s">
        <v>160</v>
      </c>
    </row>
    <row r="49" spans="1:4" x14ac:dyDescent="0.25">
      <c r="A49" s="2" t="s">
        <v>84</v>
      </c>
      <c r="B49" s="2" t="s">
        <v>1</v>
      </c>
      <c r="C49" s="2" t="s">
        <v>92</v>
      </c>
      <c r="D49" s="2" t="s">
        <v>93</v>
      </c>
    </row>
    <row r="50" spans="1:4" x14ac:dyDescent="0.25">
      <c r="A50" s="14" t="s">
        <v>60</v>
      </c>
      <c r="B50" s="14">
        <v>190</v>
      </c>
      <c r="C50" s="3">
        <f>SUM(C41:U41)</f>
        <v>169.57114427860694</v>
      </c>
      <c r="D50" s="14">
        <v>16</v>
      </c>
    </row>
    <row r="51" spans="1:4" x14ac:dyDescent="0.25">
      <c r="A51" s="14" t="s">
        <v>60</v>
      </c>
      <c r="B51" s="14">
        <v>191</v>
      </c>
      <c r="C51" s="3">
        <f>SUM(C42:U42)</f>
        <v>162.53358208955217</v>
      </c>
      <c r="D51" s="14">
        <v>248</v>
      </c>
    </row>
    <row r="52" spans="1:4" x14ac:dyDescent="0.25">
      <c r="A52" s="14" t="s">
        <v>60</v>
      </c>
      <c r="B52" s="14">
        <v>192</v>
      </c>
      <c r="C52" s="3">
        <f>SUM(C43:U43)</f>
        <v>158.30708578320514</v>
      </c>
      <c r="D52" s="14">
        <v>72</v>
      </c>
    </row>
    <row r="53" spans="1:4" x14ac:dyDescent="0.25">
      <c r="A53" s="14" t="s">
        <v>60</v>
      </c>
      <c r="B53" s="14">
        <v>197</v>
      </c>
      <c r="C53" s="3">
        <f>SUM(C44:U44)</f>
        <v>1060.2139119301912</v>
      </c>
      <c r="D53" s="14">
        <v>1472</v>
      </c>
    </row>
    <row r="55" spans="1:4" s="10" customFormat="1" x14ac:dyDescent="0.25">
      <c r="A55" s="12" t="s">
        <v>161</v>
      </c>
    </row>
    <row r="56" spans="1:4" x14ac:dyDescent="0.25">
      <c r="A56" s="2" t="s">
        <v>160</v>
      </c>
    </row>
    <row r="57" spans="1:4" x14ac:dyDescent="0.25">
      <c r="A57" t="s">
        <v>94</v>
      </c>
      <c r="B57" s="15">
        <v>72</v>
      </c>
      <c r="C57" t="s">
        <v>162</v>
      </c>
    </row>
    <row r="58" spans="1:4" x14ac:dyDescent="0.25">
      <c r="A58" t="s">
        <v>107</v>
      </c>
      <c r="B58" s="16">
        <v>149</v>
      </c>
      <c r="C58" t="s">
        <v>104</v>
      </c>
    </row>
    <row r="59" spans="1:4" x14ac:dyDescent="0.25">
      <c r="A59" t="s">
        <v>101</v>
      </c>
      <c r="B59" s="11">
        <f>B57*B58</f>
        <v>10728</v>
      </c>
      <c r="C59" t="s">
        <v>106</v>
      </c>
    </row>
    <row r="60" spans="1:4" x14ac:dyDescent="0.25">
      <c r="A60" t="s">
        <v>95</v>
      </c>
      <c r="B60" s="15">
        <f>'Potential New Product List'!V16</f>
        <v>0.15</v>
      </c>
      <c r="C60" t="s">
        <v>104</v>
      </c>
    </row>
    <row r="61" spans="1:4" x14ac:dyDescent="0.25">
      <c r="A61" t="s">
        <v>105</v>
      </c>
      <c r="B61" s="11">
        <f>B59*B60</f>
        <v>1609.2</v>
      </c>
      <c r="C61" t="s">
        <v>108</v>
      </c>
    </row>
  </sheetData>
  <pageMargins left="0.7" right="0.7" top="0.75" bottom="0.75" header="0.3" footer="0.3"/>
  <pageSetup orientation="portrait" horizontalDpi="4294967293" vertic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workbookViewId="0">
      <selection activeCell="A2" sqref="A2"/>
    </sheetView>
  </sheetViews>
  <sheetFormatPr defaultColWidth="8.85546875" defaultRowHeight="15" x14ac:dyDescent="0.25"/>
  <cols>
    <col min="1" max="1" width="27.7109375" customWidth="1"/>
    <col min="2" max="2" width="12.5703125" customWidth="1"/>
    <col min="3" max="3" width="11.85546875" customWidth="1"/>
    <col min="4" max="4" width="12.42578125" customWidth="1"/>
    <col min="5" max="5" width="8" customWidth="1"/>
    <col min="6" max="6" width="21.7109375" customWidth="1"/>
    <col min="7" max="7" width="18.7109375" customWidth="1"/>
    <col min="8" max="12" width="13.85546875" customWidth="1"/>
    <col min="13" max="13" width="22.42578125" customWidth="1"/>
    <col min="14" max="14" width="23.28515625" customWidth="1"/>
    <col min="15" max="15" width="35.28515625" customWidth="1"/>
    <col min="16" max="16" width="16.140625" customWidth="1"/>
    <col min="17" max="17" width="20.28515625" customWidth="1"/>
    <col min="18" max="19" width="13.85546875" customWidth="1"/>
    <col min="20" max="20" width="14.28515625" customWidth="1"/>
    <col min="21" max="21" width="9.5703125" customWidth="1"/>
  </cols>
  <sheetData>
    <row r="1" spans="1:21" ht="15.75" x14ac:dyDescent="0.25">
      <c r="A1" s="9" t="s">
        <v>163</v>
      </c>
      <c r="B1" s="9"/>
      <c r="C1" s="9"/>
      <c r="D1" s="9"/>
    </row>
    <row r="2" spans="1:21" ht="15.75" x14ac:dyDescent="0.25">
      <c r="A2" s="9"/>
      <c r="B2" s="9"/>
      <c r="C2" s="9"/>
      <c r="D2" s="9"/>
    </row>
    <row r="3" spans="1:21" s="10" customFormat="1" x14ac:dyDescent="0.25">
      <c r="A3" s="10" t="s">
        <v>87</v>
      </c>
    </row>
    <row r="4" spans="1:21" x14ac:dyDescent="0.25">
      <c r="A4" s="2" t="s">
        <v>85</v>
      </c>
    </row>
    <row r="5" spans="1:21" s="2" customFormat="1" x14ac:dyDescent="0.25">
      <c r="A5" s="2" t="s">
        <v>84</v>
      </c>
      <c r="B5" s="2" t="s">
        <v>1</v>
      </c>
      <c r="C5" s="2" t="s">
        <v>2</v>
      </c>
      <c r="D5" s="2" t="s">
        <v>3</v>
      </c>
      <c r="E5" s="2" t="s">
        <v>4</v>
      </c>
      <c r="F5" s="2" t="s">
        <v>5</v>
      </c>
      <c r="G5" s="2" t="s">
        <v>6</v>
      </c>
      <c r="H5" s="2" t="s">
        <v>7</v>
      </c>
      <c r="I5" s="2" t="s">
        <v>8</v>
      </c>
      <c r="J5" s="2" t="s">
        <v>9</v>
      </c>
      <c r="K5" s="2" t="s">
        <v>10</v>
      </c>
      <c r="L5" s="2" t="s">
        <v>11</v>
      </c>
      <c r="M5" s="2" t="s">
        <v>12</v>
      </c>
      <c r="N5" s="2" t="s">
        <v>13</v>
      </c>
      <c r="O5" s="2" t="s">
        <v>14</v>
      </c>
      <c r="P5" s="2" t="s">
        <v>15</v>
      </c>
      <c r="Q5" s="2" t="s">
        <v>16</v>
      </c>
      <c r="R5" s="2" t="s">
        <v>17</v>
      </c>
      <c r="S5" s="2" t="s">
        <v>18</v>
      </c>
      <c r="T5" s="2" t="s">
        <v>19</v>
      </c>
      <c r="U5" s="2" t="s">
        <v>20</v>
      </c>
    </row>
    <row r="6" spans="1:21" x14ac:dyDescent="0.25">
      <c r="A6" s="13" t="s">
        <v>60</v>
      </c>
      <c r="B6" s="13">
        <v>196</v>
      </c>
      <c r="C6" s="13" t="s">
        <v>47</v>
      </c>
      <c r="D6" s="13" t="s">
        <v>23</v>
      </c>
      <c r="E6" s="13">
        <v>300</v>
      </c>
      <c r="F6" s="13">
        <v>1</v>
      </c>
      <c r="G6" s="13" t="s">
        <v>24</v>
      </c>
      <c r="H6" s="13">
        <v>50</v>
      </c>
      <c r="I6" s="13">
        <v>19</v>
      </c>
      <c r="J6" s="13">
        <v>13</v>
      </c>
      <c r="K6" s="13">
        <v>20</v>
      </c>
      <c r="L6" s="13">
        <v>22</v>
      </c>
      <c r="M6" s="13">
        <v>5</v>
      </c>
      <c r="N6" s="13">
        <v>7</v>
      </c>
      <c r="O6" s="13">
        <v>0.6</v>
      </c>
      <c r="P6" s="13">
        <v>44465</v>
      </c>
      <c r="Q6" s="13">
        <v>0.9</v>
      </c>
      <c r="R6" s="13">
        <v>2.6</v>
      </c>
      <c r="S6" s="13">
        <v>5</v>
      </c>
      <c r="T6" s="13">
        <v>0.4</v>
      </c>
      <c r="U6" s="13" t="s">
        <v>25</v>
      </c>
    </row>
    <row r="8" spans="1:21" x14ac:dyDescent="0.25">
      <c r="A8" s="2" t="s">
        <v>97</v>
      </c>
    </row>
    <row r="9" spans="1:21" s="2" customFormat="1" x14ac:dyDescent="0.25">
      <c r="A9" s="2" t="s">
        <v>84</v>
      </c>
      <c r="B9" s="2" t="s">
        <v>1</v>
      </c>
      <c r="C9" s="2" t="s">
        <v>2</v>
      </c>
      <c r="D9" s="2" t="s">
        <v>3</v>
      </c>
      <c r="E9" s="2" t="s">
        <v>4</v>
      </c>
      <c r="F9" s="2" t="s">
        <v>5</v>
      </c>
      <c r="G9" s="2" t="s">
        <v>6</v>
      </c>
      <c r="H9" s="2" t="s">
        <v>7</v>
      </c>
      <c r="I9" s="2" t="s">
        <v>8</v>
      </c>
      <c r="J9" s="2" t="s">
        <v>9</v>
      </c>
      <c r="K9" s="2" t="s">
        <v>10</v>
      </c>
      <c r="L9" s="2" t="s">
        <v>11</v>
      </c>
      <c r="M9" s="2" t="s">
        <v>12</v>
      </c>
      <c r="N9" s="2" t="s">
        <v>13</v>
      </c>
      <c r="O9" s="2" t="s">
        <v>14</v>
      </c>
      <c r="P9" s="2" t="s">
        <v>15</v>
      </c>
      <c r="Q9" s="2" t="s">
        <v>16</v>
      </c>
      <c r="R9" s="2" t="s">
        <v>17</v>
      </c>
      <c r="S9" s="2" t="s">
        <v>18</v>
      </c>
      <c r="T9" s="2" t="s">
        <v>19</v>
      </c>
      <c r="U9" s="2" t="s">
        <v>20</v>
      </c>
    </row>
    <row r="10" spans="1:21" x14ac:dyDescent="0.25">
      <c r="A10" s="14" t="s">
        <v>60</v>
      </c>
      <c r="B10" s="14">
        <v>190</v>
      </c>
      <c r="C10" s="14" t="s">
        <v>61</v>
      </c>
      <c r="D10" s="14" t="s">
        <v>34</v>
      </c>
      <c r="E10" s="14">
        <v>199</v>
      </c>
      <c r="F10" s="14">
        <v>1</v>
      </c>
      <c r="G10" s="14" t="s">
        <v>24</v>
      </c>
      <c r="H10" s="14">
        <v>4</v>
      </c>
      <c r="I10" s="14">
        <v>1</v>
      </c>
      <c r="J10" s="14">
        <v>0</v>
      </c>
      <c r="K10" s="14">
        <v>2</v>
      </c>
      <c r="L10" s="14">
        <v>2</v>
      </c>
      <c r="M10" s="14">
        <v>1</v>
      </c>
      <c r="N10" s="14">
        <v>1</v>
      </c>
      <c r="O10" s="14">
        <v>0.5</v>
      </c>
      <c r="P10" s="14">
        <v>829</v>
      </c>
      <c r="Q10" s="14">
        <v>1.1000000000000001</v>
      </c>
      <c r="R10" s="14">
        <v>4.5</v>
      </c>
      <c r="S10" s="14">
        <v>2.5</v>
      </c>
      <c r="T10" s="14">
        <v>0.5</v>
      </c>
      <c r="U10" s="14" t="s">
        <v>25</v>
      </c>
    </row>
    <row r="11" spans="1:21" x14ac:dyDescent="0.25">
      <c r="A11" s="14" t="s">
        <v>60</v>
      </c>
      <c r="B11" s="14">
        <v>191</v>
      </c>
      <c r="C11" s="14" t="s">
        <v>52</v>
      </c>
      <c r="D11" s="14" t="s">
        <v>23</v>
      </c>
      <c r="E11" s="14">
        <v>200</v>
      </c>
      <c r="F11" s="14">
        <v>1</v>
      </c>
      <c r="G11" s="14" t="s">
        <v>24</v>
      </c>
      <c r="H11" s="14">
        <v>62</v>
      </c>
      <c r="I11" s="14">
        <v>25</v>
      </c>
      <c r="J11" s="14">
        <v>10</v>
      </c>
      <c r="K11" s="14">
        <v>11</v>
      </c>
      <c r="L11" s="14">
        <v>12</v>
      </c>
      <c r="M11" s="14">
        <v>9</v>
      </c>
      <c r="N11" s="14">
        <v>3</v>
      </c>
      <c r="O11" s="14">
        <v>0.8</v>
      </c>
      <c r="P11" s="14">
        <v>720</v>
      </c>
      <c r="Q11" s="14">
        <v>0.9</v>
      </c>
      <c r="R11" s="14">
        <v>2.8</v>
      </c>
      <c r="S11" s="14">
        <v>5.4</v>
      </c>
      <c r="T11" s="14">
        <v>0.3</v>
      </c>
      <c r="U11" s="14" t="s">
        <v>25</v>
      </c>
    </row>
    <row r="12" spans="1:21" x14ac:dyDescent="0.25">
      <c r="A12" s="14" t="s">
        <v>60</v>
      </c>
      <c r="B12" s="14">
        <v>192</v>
      </c>
      <c r="C12" s="14" t="s">
        <v>62</v>
      </c>
      <c r="D12" s="14" t="s">
        <v>23</v>
      </c>
      <c r="E12" s="14">
        <v>99</v>
      </c>
      <c r="F12" s="14">
        <v>2</v>
      </c>
      <c r="G12" s="14" t="s">
        <v>24</v>
      </c>
      <c r="H12" s="14">
        <v>18</v>
      </c>
      <c r="I12" s="14">
        <v>17</v>
      </c>
      <c r="J12" s="14">
        <v>6</v>
      </c>
      <c r="K12" s="14">
        <v>2</v>
      </c>
      <c r="L12" s="14">
        <v>12</v>
      </c>
      <c r="M12" s="14">
        <v>5</v>
      </c>
      <c r="N12" s="14">
        <v>4</v>
      </c>
      <c r="O12" s="14">
        <v>0.7</v>
      </c>
      <c r="P12" s="14">
        <v>5742</v>
      </c>
      <c r="Q12" s="14">
        <v>0.7</v>
      </c>
      <c r="R12" s="14">
        <v>2.8</v>
      </c>
      <c r="S12" s="14">
        <v>5.3</v>
      </c>
      <c r="T12" s="14">
        <v>0.4</v>
      </c>
      <c r="U12" s="14" t="s">
        <v>27</v>
      </c>
    </row>
    <row r="13" spans="1:21" x14ac:dyDescent="0.25">
      <c r="A13" s="14" t="s">
        <v>60</v>
      </c>
      <c r="B13" s="14">
        <v>197</v>
      </c>
      <c r="C13" s="14" t="s">
        <v>63</v>
      </c>
      <c r="D13" s="14" t="s">
        <v>23</v>
      </c>
      <c r="E13" s="14">
        <v>499</v>
      </c>
      <c r="F13" s="14">
        <v>1</v>
      </c>
      <c r="G13" s="14" t="s">
        <v>24</v>
      </c>
      <c r="H13" s="14">
        <v>368</v>
      </c>
      <c r="I13" s="14">
        <v>28</v>
      </c>
      <c r="J13" s="14">
        <v>14</v>
      </c>
      <c r="K13" s="14">
        <v>10</v>
      </c>
      <c r="L13" s="14">
        <v>23</v>
      </c>
      <c r="M13" s="14">
        <v>22</v>
      </c>
      <c r="N13" s="14">
        <v>3</v>
      </c>
      <c r="O13" s="14">
        <v>0.9</v>
      </c>
      <c r="P13" s="14">
        <v>14086</v>
      </c>
      <c r="Q13" s="14">
        <v>0.9</v>
      </c>
      <c r="R13" s="14">
        <v>2.7</v>
      </c>
      <c r="S13" s="14">
        <v>5</v>
      </c>
      <c r="T13" s="14">
        <v>0.4</v>
      </c>
      <c r="U13" s="14" t="s">
        <v>25</v>
      </c>
    </row>
    <row r="15" spans="1:21" s="5" customFormat="1" x14ac:dyDescent="0.25">
      <c r="A15" s="6" t="s">
        <v>99</v>
      </c>
      <c r="B15" s="7"/>
      <c r="C15" s="7"/>
      <c r="D15" s="7"/>
      <c r="E15" s="7"/>
      <c r="F15" s="7"/>
      <c r="G15" s="7"/>
      <c r="H15" s="7"/>
      <c r="I15" s="7"/>
      <c r="J15" s="7"/>
      <c r="K15" s="7"/>
      <c r="L15" s="7"/>
      <c r="M15" s="7"/>
      <c r="N15" s="7"/>
      <c r="O15" s="7"/>
      <c r="P15" s="7"/>
      <c r="Q15" s="7"/>
      <c r="R15" s="7"/>
      <c r="S15" s="7"/>
      <c r="T15" s="7"/>
      <c r="U15" s="7"/>
    </row>
    <row r="16" spans="1:21" s="5" customFormat="1" x14ac:dyDescent="0.25"/>
    <row r="17" spans="1:21" x14ac:dyDescent="0.25">
      <c r="A17" s="2" t="s">
        <v>86</v>
      </c>
    </row>
    <row r="18" spans="1:21" x14ac:dyDescent="0.25">
      <c r="A18" t="s">
        <v>84</v>
      </c>
      <c r="B18" t="s">
        <v>1</v>
      </c>
      <c r="C18" t="s">
        <v>2</v>
      </c>
      <c r="D18" t="s">
        <v>3</v>
      </c>
      <c r="E18" t="s">
        <v>4</v>
      </c>
      <c r="F18" t="s">
        <v>5</v>
      </c>
      <c r="G18" t="s">
        <v>6</v>
      </c>
      <c r="H18" t="s">
        <v>7</v>
      </c>
      <c r="I18" t="s">
        <v>8</v>
      </c>
      <c r="J18" t="s">
        <v>9</v>
      </c>
      <c r="K18" t="s">
        <v>10</v>
      </c>
      <c r="L18" t="s">
        <v>11</v>
      </c>
      <c r="M18" t="s">
        <v>12</v>
      </c>
      <c r="N18" t="s">
        <v>13</v>
      </c>
      <c r="O18" t="s">
        <v>14</v>
      </c>
      <c r="P18" t="s">
        <v>15</v>
      </c>
      <c r="Q18" t="s">
        <v>16</v>
      </c>
      <c r="R18" t="s">
        <v>17</v>
      </c>
      <c r="S18" t="s">
        <v>18</v>
      </c>
      <c r="T18" t="s">
        <v>19</v>
      </c>
      <c r="U18" t="s">
        <v>20</v>
      </c>
    </row>
    <row r="19" spans="1:21" x14ac:dyDescent="0.25">
      <c r="A19" s="13" t="s">
        <v>60</v>
      </c>
      <c r="B19" s="13">
        <v>196</v>
      </c>
      <c r="C19" s="13" t="s">
        <v>47</v>
      </c>
      <c r="D19" s="13" t="s">
        <v>23</v>
      </c>
      <c r="E19" s="13">
        <v>300</v>
      </c>
      <c r="F19" s="13">
        <v>1</v>
      </c>
      <c r="G19">
        <f>VLOOKUP(G6,'Warranty Scale'!A2:B6,2,FALSE)</f>
        <v>1</v>
      </c>
      <c r="H19" s="3">
        <f>H6/SUM($H$6:$L$6)</f>
        <v>0.40322580645161288</v>
      </c>
      <c r="I19" s="3">
        <f>I6/SUM($H$6:$L$6)</f>
        <v>0.15322580645161291</v>
      </c>
      <c r="J19" s="3">
        <f>J6/SUM($H$6:$L$6)</f>
        <v>0.10483870967741936</v>
      </c>
      <c r="K19" s="3">
        <f>K6/SUM($H$6:$L$6)</f>
        <v>0.16129032258064516</v>
      </c>
      <c r="L19" s="3">
        <f>L6/SUM($H$6:$L$6)</f>
        <v>0.17741935483870969</v>
      </c>
      <c r="M19" s="3">
        <f>M6/SUM($M$6:$N$6)</f>
        <v>0.41666666666666669</v>
      </c>
      <c r="N19" s="3">
        <f>N6/SUM($M$6:$N$6)</f>
        <v>0.58333333333333337</v>
      </c>
      <c r="O19" s="13">
        <v>0.6</v>
      </c>
      <c r="P19" s="13">
        <v>44465</v>
      </c>
      <c r="Q19" s="13">
        <v>0.9</v>
      </c>
      <c r="R19" s="13">
        <v>2.6</v>
      </c>
      <c r="S19" s="13">
        <v>5</v>
      </c>
      <c r="T19" s="13">
        <v>0.4</v>
      </c>
      <c r="U19" s="13" t="s">
        <v>25</v>
      </c>
    </row>
    <row r="21" spans="1:21" x14ac:dyDescent="0.25">
      <c r="A21" s="2" t="s">
        <v>71</v>
      </c>
    </row>
    <row r="22" spans="1:21" x14ac:dyDescent="0.25">
      <c r="A22" s="14" t="s">
        <v>60</v>
      </c>
      <c r="B22" s="14">
        <v>190</v>
      </c>
      <c r="C22" s="14" t="s">
        <v>61</v>
      </c>
      <c r="D22" s="14" t="s">
        <v>34</v>
      </c>
      <c r="E22" s="14">
        <v>199</v>
      </c>
      <c r="F22" s="14">
        <v>1</v>
      </c>
      <c r="G22">
        <f>VLOOKUP(G10,'Warranty Scale'!$A$2:$B$6,2,FALSE)</f>
        <v>1</v>
      </c>
      <c r="H22" s="3">
        <f>H10/SUM($H$10:$L$10)</f>
        <v>0.44444444444444442</v>
      </c>
      <c r="I22" s="3">
        <f>I10/SUM($H$10:$L$10)</f>
        <v>0.1111111111111111</v>
      </c>
      <c r="J22" s="3">
        <f>J10/SUM($H$10:$L$10)</f>
        <v>0</v>
      </c>
      <c r="K22" s="3">
        <f>K10/SUM($H$10:$L$10)</f>
        <v>0.22222222222222221</v>
      </c>
      <c r="L22" s="3">
        <f>L10/SUM($H$10:$L$10)</f>
        <v>0.22222222222222221</v>
      </c>
      <c r="M22" s="3">
        <f>M10/SUM($M$10:$N$10)</f>
        <v>0.5</v>
      </c>
      <c r="N22" s="3">
        <f>N10/SUM($M$10:$N$10)</f>
        <v>0.5</v>
      </c>
      <c r="O22" s="14">
        <v>0.5</v>
      </c>
      <c r="P22" s="14">
        <v>829</v>
      </c>
      <c r="Q22" s="14">
        <v>1.1000000000000001</v>
      </c>
      <c r="R22" s="14">
        <v>4.5</v>
      </c>
      <c r="S22" s="14">
        <v>2.5</v>
      </c>
      <c r="T22" s="14">
        <v>0.5</v>
      </c>
      <c r="U22" s="14" t="s">
        <v>25</v>
      </c>
    </row>
    <row r="23" spans="1:21" x14ac:dyDescent="0.25">
      <c r="A23" s="14" t="s">
        <v>60</v>
      </c>
      <c r="B23" s="14">
        <v>191</v>
      </c>
      <c r="C23" s="14" t="s">
        <v>52</v>
      </c>
      <c r="D23" s="14" t="s">
        <v>23</v>
      </c>
      <c r="E23" s="14">
        <v>200</v>
      </c>
      <c r="F23" s="14">
        <v>1</v>
      </c>
      <c r="G23">
        <f>VLOOKUP(G11,'Warranty Scale'!$A$2:$B$6,2,FALSE)</f>
        <v>1</v>
      </c>
      <c r="H23" s="3">
        <f>H11/SUM($H$11:$L$11)</f>
        <v>0.51666666666666672</v>
      </c>
      <c r="I23" s="17">
        <f>I11/SUM($H$11:$L$11)</f>
        <v>0.20833333333333334</v>
      </c>
      <c r="J23" s="17">
        <f t="shared" ref="J23:L23" si="0">J11/SUM($H$11:$L$11)</f>
        <v>8.3333333333333329E-2</v>
      </c>
      <c r="K23" s="17">
        <f t="shared" si="0"/>
        <v>9.166666666666666E-2</v>
      </c>
      <c r="L23" s="17">
        <f t="shared" si="0"/>
        <v>0.1</v>
      </c>
      <c r="M23" s="3">
        <f>M11/SUM($M$11:$N$11)</f>
        <v>0.75</v>
      </c>
      <c r="N23" s="3">
        <f>N11/SUM($M$11:$N$11)</f>
        <v>0.25</v>
      </c>
      <c r="O23" s="14">
        <v>0.8</v>
      </c>
      <c r="P23" s="14">
        <v>720</v>
      </c>
      <c r="Q23" s="14">
        <v>0.9</v>
      </c>
      <c r="R23" s="14">
        <v>2.8</v>
      </c>
      <c r="S23" s="14">
        <v>5.4</v>
      </c>
      <c r="T23" s="14">
        <v>0.3</v>
      </c>
      <c r="U23" s="14" t="s">
        <v>25</v>
      </c>
    </row>
    <row r="24" spans="1:21" x14ac:dyDescent="0.25">
      <c r="A24" s="14" t="s">
        <v>60</v>
      </c>
      <c r="B24" s="14">
        <v>192</v>
      </c>
      <c r="C24" s="14" t="s">
        <v>62</v>
      </c>
      <c r="D24" s="14" t="s">
        <v>23</v>
      </c>
      <c r="E24" s="14">
        <v>99</v>
      </c>
      <c r="F24" s="14">
        <v>2</v>
      </c>
      <c r="G24">
        <f>VLOOKUP(G12,'Warranty Scale'!$A$2:$B$6,2,FALSE)</f>
        <v>1</v>
      </c>
      <c r="H24" s="3">
        <f>H12/SUM($H$12:$L$12)</f>
        <v>0.32727272727272727</v>
      </c>
      <c r="I24" s="3">
        <f>I12/SUM($H$12:$L$12)</f>
        <v>0.30909090909090908</v>
      </c>
      <c r="J24" s="3">
        <f>J12/SUM($H$12:$L$12)</f>
        <v>0.10909090909090909</v>
      </c>
      <c r="K24" s="3">
        <f>K12/SUM($H$12:$L$12)</f>
        <v>3.6363636363636362E-2</v>
      </c>
      <c r="L24" s="3">
        <f>L12/SUM($H$12:$L$12)</f>
        <v>0.21818181818181817</v>
      </c>
      <c r="M24" s="3">
        <f>M12/SUM($M$12:$N$12)</f>
        <v>0.55555555555555558</v>
      </c>
      <c r="N24" s="3">
        <f>N12/SUM($M$12:$N$12)</f>
        <v>0.44444444444444442</v>
      </c>
      <c r="O24" s="14">
        <v>0.7</v>
      </c>
      <c r="P24" s="14">
        <v>5742</v>
      </c>
      <c r="Q24" s="14">
        <v>0.7</v>
      </c>
      <c r="R24" s="14">
        <v>2.8</v>
      </c>
      <c r="S24" s="14">
        <v>5.3</v>
      </c>
      <c r="T24" s="14">
        <v>0.4</v>
      </c>
      <c r="U24" s="14" t="s">
        <v>27</v>
      </c>
    </row>
    <row r="25" spans="1:21" x14ac:dyDescent="0.25">
      <c r="A25" s="14" t="s">
        <v>60</v>
      </c>
      <c r="B25" s="14">
        <v>197</v>
      </c>
      <c r="C25" s="14" t="s">
        <v>63</v>
      </c>
      <c r="D25" s="14" t="s">
        <v>23</v>
      </c>
      <c r="E25" s="14">
        <v>499</v>
      </c>
      <c r="F25" s="14">
        <v>1</v>
      </c>
      <c r="G25">
        <f>VLOOKUP(G13,'Warranty Scale'!$A$2:$B$6,2,FALSE)</f>
        <v>1</v>
      </c>
      <c r="H25" s="3">
        <f>H13/SUM($H$13:$L$13)</f>
        <v>0.83069977426636565</v>
      </c>
      <c r="I25" s="3">
        <f>I13/SUM($H$13:$L$13)</f>
        <v>6.320541760722348E-2</v>
      </c>
      <c r="J25" s="3">
        <f>J13/SUM($H$13:$L$13)</f>
        <v>3.160270880361174E-2</v>
      </c>
      <c r="K25" s="3">
        <f>K13/SUM($H$13:$L$13)</f>
        <v>2.2573363431151242E-2</v>
      </c>
      <c r="L25" s="3">
        <f>L13/SUM($H$13:$L$13)</f>
        <v>5.1918735891647853E-2</v>
      </c>
      <c r="M25" s="3">
        <f>M13/SUM($M$13:$N$13)</f>
        <v>0.88</v>
      </c>
      <c r="N25" s="3">
        <f>N13/SUM($M$13:$N$13)</f>
        <v>0.12</v>
      </c>
      <c r="O25" s="14">
        <v>0.9</v>
      </c>
      <c r="P25" s="14">
        <v>14086</v>
      </c>
      <c r="Q25" s="14">
        <v>0.9</v>
      </c>
      <c r="R25" s="14">
        <v>2.7</v>
      </c>
      <c r="S25" s="14">
        <v>5</v>
      </c>
      <c r="T25" s="14">
        <v>0.4</v>
      </c>
      <c r="U25" s="14" t="s">
        <v>25</v>
      </c>
    </row>
    <row r="27" spans="1:21" s="7" customFormat="1" x14ac:dyDescent="0.25">
      <c r="A27" s="6" t="s">
        <v>89</v>
      </c>
    </row>
    <row r="28" spans="1:21" x14ac:dyDescent="0.25">
      <c r="A28" t="s">
        <v>84</v>
      </c>
      <c r="B28" t="s">
        <v>1</v>
      </c>
      <c r="C28" t="s">
        <v>2</v>
      </c>
      <c r="D28" t="s">
        <v>3</v>
      </c>
      <c r="E28" t="s">
        <v>4</v>
      </c>
      <c r="F28" t="s">
        <v>5</v>
      </c>
      <c r="G28" t="s">
        <v>6</v>
      </c>
      <c r="H28" t="s">
        <v>7</v>
      </c>
      <c r="I28" t="s">
        <v>8</v>
      </c>
      <c r="J28" t="s">
        <v>9</v>
      </c>
      <c r="K28" t="s">
        <v>10</v>
      </c>
      <c r="L28" t="s">
        <v>11</v>
      </c>
      <c r="M28" t="s">
        <v>12</v>
      </c>
      <c r="N28" t="s">
        <v>13</v>
      </c>
      <c r="O28" t="s">
        <v>14</v>
      </c>
      <c r="P28" t="s">
        <v>15</v>
      </c>
      <c r="Q28" t="s">
        <v>16</v>
      </c>
      <c r="R28" t="s">
        <v>17</v>
      </c>
      <c r="S28" t="s">
        <v>18</v>
      </c>
      <c r="T28" t="s">
        <v>19</v>
      </c>
      <c r="U28" t="s">
        <v>20</v>
      </c>
    </row>
    <row r="29" spans="1:21" x14ac:dyDescent="0.25">
      <c r="A29" s="2" t="s">
        <v>164</v>
      </c>
    </row>
    <row r="30" spans="1:21" x14ac:dyDescent="0.25">
      <c r="A30" s="14" t="s">
        <v>60</v>
      </c>
      <c r="B30" s="14">
        <v>190</v>
      </c>
      <c r="C30">
        <f>IF(C$19=C22,0,1)</f>
        <v>1</v>
      </c>
      <c r="D30">
        <f>IF(D$19=D22,0,1)</f>
        <v>1</v>
      </c>
      <c r="E30">
        <f>ABS(E$19-E22)</f>
        <v>101</v>
      </c>
      <c r="F30">
        <f>ABS(F$19-F22)</f>
        <v>0</v>
      </c>
      <c r="G30">
        <f>ABS($G$19-G22)</f>
        <v>0</v>
      </c>
      <c r="H30" s="3">
        <f t="shared" ref="H30:T33" si="1">ABS(H$19-H22)</f>
        <v>4.1218637992831542E-2</v>
      </c>
      <c r="I30" s="3">
        <f t="shared" si="1"/>
        <v>4.2114695340501801E-2</v>
      </c>
      <c r="J30" s="3">
        <f t="shared" si="1"/>
        <v>0.10483870967741936</v>
      </c>
      <c r="K30" s="3">
        <f t="shared" si="1"/>
        <v>6.0931899641577053E-2</v>
      </c>
      <c r="L30" s="3">
        <f t="shared" si="1"/>
        <v>4.4802867383512524E-2</v>
      </c>
      <c r="M30" s="3">
        <f t="shared" si="1"/>
        <v>8.3333333333333315E-2</v>
      </c>
      <c r="N30" s="3">
        <f t="shared" si="1"/>
        <v>8.333333333333337E-2</v>
      </c>
      <c r="O30" s="3">
        <f t="shared" si="1"/>
        <v>9.9999999999999978E-2</v>
      </c>
      <c r="P30" s="3">
        <f t="shared" si="1"/>
        <v>43636</v>
      </c>
      <c r="Q30" s="3">
        <f t="shared" si="1"/>
        <v>0.20000000000000007</v>
      </c>
      <c r="R30" s="3">
        <f t="shared" si="1"/>
        <v>1.9</v>
      </c>
      <c r="S30" s="3">
        <f t="shared" si="1"/>
        <v>2.5</v>
      </c>
      <c r="T30" s="3">
        <f t="shared" si="1"/>
        <v>9.9999999999999978E-2</v>
      </c>
      <c r="U30">
        <f>IF(U$19 = U22,0,1)</f>
        <v>0</v>
      </c>
    </row>
    <row r="31" spans="1:21" x14ac:dyDescent="0.25">
      <c r="A31" s="14" t="s">
        <v>60</v>
      </c>
      <c r="B31" s="14">
        <v>191</v>
      </c>
      <c r="C31">
        <f t="shared" ref="C31:D33" si="2">IF(C$19=C23,0,1)</f>
        <v>1</v>
      </c>
      <c r="D31">
        <f t="shared" si="2"/>
        <v>0</v>
      </c>
      <c r="E31">
        <f t="shared" ref="E31:F33" si="3">ABS(E$19-E23)</f>
        <v>100</v>
      </c>
      <c r="F31">
        <f t="shared" si="3"/>
        <v>0</v>
      </c>
      <c r="G31">
        <f t="shared" ref="G31:G33" si="4">ABS($G$19-G23)</f>
        <v>0</v>
      </c>
      <c r="H31" s="3">
        <f t="shared" si="1"/>
        <v>0.11344086021505384</v>
      </c>
      <c r="I31" s="3">
        <f t="shared" si="1"/>
        <v>5.5107526881720437E-2</v>
      </c>
      <c r="J31" s="3">
        <f t="shared" si="1"/>
        <v>2.150537634408603E-2</v>
      </c>
      <c r="K31" s="3">
        <f t="shared" si="1"/>
        <v>6.9623655913978497E-2</v>
      </c>
      <c r="L31" s="3">
        <f t="shared" si="1"/>
        <v>7.7419354838709681E-2</v>
      </c>
      <c r="M31" s="3">
        <f t="shared" si="1"/>
        <v>0.33333333333333331</v>
      </c>
      <c r="N31" s="3">
        <f t="shared" si="1"/>
        <v>0.33333333333333337</v>
      </c>
      <c r="O31" s="3">
        <f t="shared" si="1"/>
        <v>0.20000000000000007</v>
      </c>
      <c r="P31" s="3">
        <f t="shared" si="1"/>
        <v>43745</v>
      </c>
      <c r="Q31" s="3">
        <f t="shared" si="1"/>
        <v>0</v>
      </c>
      <c r="R31" s="3">
        <f t="shared" si="1"/>
        <v>0.19999999999999973</v>
      </c>
      <c r="S31" s="3">
        <f t="shared" si="1"/>
        <v>0.40000000000000036</v>
      </c>
      <c r="T31" s="3">
        <f t="shared" si="1"/>
        <v>0.10000000000000003</v>
      </c>
      <c r="U31">
        <f>IF(U$19 = U23,0,1)</f>
        <v>0</v>
      </c>
    </row>
    <row r="32" spans="1:21" x14ac:dyDescent="0.25">
      <c r="A32" s="14" t="s">
        <v>60</v>
      </c>
      <c r="B32" s="14">
        <v>192</v>
      </c>
      <c r="C32">
        <f t="shared" si="2"/>
        <v>1</v>
      </c>
      <c r="D32">
        <f t="shared" si="2"/>
        <v>0</v>
      </c>
      <c r="E32">
        <f t="shared" si="3"/>
        <v>201</v>
      </c>
      <c r="F32">
        <f t="shared" si="3"/>
        <v>1</v>
      </c>
      <c r="G32">
        <f t="shared" si="4"/>
        <v>0</v>
      </c>
      <c r="H32" s="3">
        <f t="shared" si="1"/>
        <v>7.5953079178885607E-2</v>
      </c>
      <c r="I32" s="3">
        <f t="shared" si="1"/>
        <v>0.15586510263929618</v>
      </c>
      <c r="J32" s="3">
        <f t="shared" si="1"/>
        <v>4.2521994134897267E-3</v>
      </c>
      <c r="K32" s="3">
        <f t="shared" si="1"/>
        <v>0.12492668621700879</v>
      </c>
      <c r="L32" s="3">
        <f t="shared" si="1"/>
        <v>4.0762463343108485E-2</v>
      </c>
      <c r="M32" s="3">
        <f t="shared" si="1"/>
        <v>0.1388888888888889</v>
      </c>
      <c r="N32" s="3">
        <f t="shared" si="1"/>
        <v>0.13888888888888895</v>
      </c>
      <c r="O32" s="3">
        <f t="shared" si="1"/>
        <v>9.9999999999999978E-2</v>
      </c>
      <c r="P32" s="3">
        <f t="shared" si="1"/>
        <v>38723</v>
      </c>
      <c r="Q32" s="3">
        <f t="shared" si="1"/>
        <v>0.20000000000000007</v>
      </c>
      <c r="R32" s="3">
        <f t="shared" si="1"/>
        <v>0.19999999999999973</v>
      </c>
      <c r="S32" s="3">
        <f t="shared" si="1"/>
        <v>0.29999999999999982</v>
      </c>
      <c r="T32" s="3">
        <f t="shared" si="1"/>
        <v>0</v>
      </c>
      <c r="U32">
        <f>IF(U$19 = U24,0,1)</f>
        <v>1</v>
      </c>
    </row>
    <row r="33" spans="1:21" x14ac:dyDescent="0.25">
      <c r="A33" s="14" t="s">
        <v>60</v>
      </c>
      <c r="B33" s="14">
        <v>197</v>
      </c>
      <c r="C33">
        <f t="shared" si="2"/>
        <v>1</v>
      </c>
      <c r="D33">
        <f t="shared" si="2"/>
        <v>0</v>
      </c>
      <c r="E33">
        <f t="shared" si="3"/>
        <v>199</v>
      </c>
      <c r="F33">
        <f t="shared" si="3"/>
        <v>0</v>
      </c>
      <c r="G33">
        <f t="shared" si="4"/>
        <v>0</v>
      </c>
      <c r="H33" s="3">
        <f t="shared" si="1"/>
        <v>0.42747396781475278</v>
      </c>
      <c r="I33" s="3">
        <f t="shared" si="1"/>
        <v>9.0020388844389426E-2</v>
      </c>
      <c r="J33" s="3">
        <f t="shared" si="1"/>
        <v>7.3236000873807619E-2</v>
      </c>
      <c r="K33" s="3">
        <f t="shared" si="1"/>
        <v>0.13871695914949392</v>
      </c>
      <c r="L33" s="3">
        <f t="shared" si="1"/>
        <v>0.12550061894706183</v>
      </c>
      <c r="M33" s="3">
        <f t="shared" si="1"/>
        <v>0.46333333333333332</v>
      </c>
      <c r="N33" s="3">
        <f t="shared" si="1"/>
        <v>0.46333333333333337</v>
      </c>
      <c r="O33" s="3">
        <f t="shared" si="1"/>
        <v>0.30000000000000004</v>
      </c>
      <c r="P33" s="3">
        <f t="shared" si="1"/>
        <v>30379</v>
      </c>
      <c r="Q33" s="3">
        <f t="shared" si="1"/>
        <v>0</v>
      </c>
      <c r="R33" s="3">
        <f t="shared" si="1"/>
        <v>0.10000000000000009</v>
      </c>
      <c r="S33" s="3">
        <f t="shared" si="1"/>
        <v>0</v>
      </c>
      <c r="T33" s="3">
        <f t="shared" si="1"/>
        <v>0</v>
      </c>
      <c r="U33">
        <f>IF(U$19 = U25,0,1)</f>
        <v>0</v>
      </c>
    </row>
    <row r="35" spans="1:21" s="7" customFormat="1" x14ac:dyDescent="0.25">
      <c r="A35" s="6" t="s">
        <v>88</v>
      </c>
    </row>
    <row r="36" spans="1:21" x14ac:dyDescent="0.25">
      <c r="A36" t="s">
        <v>84</v>
      </c>
      <c r="B36" t="s">
        <v>1</v>
      </c>
      <c r="C36" t="s">
        <v>2</v>
      </c>
      <c r="D36" t="s">
        <v>3</v>
      </c>
      <c r="E36" t="s">
        <v>4</v>
      </c>
      <c r="F36" t="s">
        <v>5</v>
      </c>
      <c r="G36" t="s">
        <v>6</v>
      </c>
      <c r="H36" t="s">
        <v>7</v>
      </c>
      <c r="I36" t="s">
        <v>8</v>
      </c>
      <c r="J36" t="s">
        <v>9</v>
      </c>
      <c r="K36" t="s">
        <v>10</v>
      </c>
      <c r="L36" t="s">
        <v>11</v>
      </c>
      <c r="M36" t="s">
        <v>12</v>
      </c>
      <c r="N36" t="s">
        <v>13</v>
      </c>
      <c r="O36" t="s">
        <v>14</v>
      </c>
      <c r="P36" t="s">
        <v>15</v>
      </c>
      <c r="Q36" t="s">
        <v>16</v>
      </c>
      <c r="R36" t="s">
        <v>17</v>
      </c>
      <c r="S36" t="s">
        <v>18</v>
      </c>
      <c r="T36" t="s">
        <v>19</v>
      </c>
      <c r="U36" t="s">
        <v>20</v>
      </c>
    </row>
    <row r="37" spans="1:21" x14ac:dyDescent="0.25">
      <c r="A37" t="s">
        <v>72</v>
      </c>
      <c r="B37" t="s">
        <v>72</v>
      </c>
      <c r="C37">
        <v>3</v>
      </c>
      <c r="D37">
        <v>1</v>
      </c>
      <c r="E37">
        <v>3</v>
      </c>
      <c r="F37">
        <v>2</v>
      </c>
      <c r="G37">
        <v>2</v>
      </c>
      <c r="H37">
        <v>2</v>
      </c>
      <c r="I37">
        <v>1</v>
      </c>
      <c r="J37">
        <v>1.4</v>
      </c>
      <c r="K37">
        <v>1.2</v>
      </c>
      <c r="L37">
        <v>2</v>
      </c>
      <c r="M37">
        <v>2</v>
      </c>
      <c r="N37">
        <v>2</v>
      </c>
      <c r="O37">
        <v>2</v>
      </c>
      <c r="P37">
        <v>0</v>
      </c>
      <c r="Q37">
        <v>2</v>
      </c>
      <c r="R37">
        <v>1</v>
      </c>
      <c r="S37">
        <v>2</v>
      </c>
      <c r="T37">
        <v>2</v>
      </c>
      <c r="U37">
        <v>1</v>
      </c>
    </row>
    <row r="38" spans="1:21" ht="16.5" customHeight="1" x14ac:dyDescent="0.25"/>
    <row r="39" spans="1:21" s="7" customFormat="1" x14ac:dyDescent="0.25">
      <c r="A39" s="6" t="s">
        <v>91</v>
      </c>
    </row>
    <row r="41" spans="1:21" x14ac:dyDescent="0.25">
      <c r="A41" s="14" t="s">
        <v>60</v>
      </c>
      <c r="B41" s="14">
        <v>190</v>
      </c>
      <c r="C41" s="3">
        <f>C30*C$37</f>
        <v>3</v>
      </c>
      <c r="D41" s="3">
        <f>D30*D37</f>
        <v>1</v>
      </c>
      <c r="E41" s="3">
        <f>E30*E37</f>
        <v>303</v>
      </c>
      <c r="F41" s="3">
        <f>F30*F37</f>
        <v>0</v>
      </c>
      <c r="G41" s="3">
        <f>G30*G37</f>
        <v>0</v>
      </c>
      <c r="H41" s="3">
        <f t="shared" ref="H41:U41" si="5">H30*H37</f>
        <v>8.2437275985663083E-2</v>
      </c>
      <c r="I41" s="3">
        <f t="shared" si="5"/>
        <v>4.2114695340501801E-2</v>
      </c>
      <c r="J41" s="3">
        <f t="shared" si="5"/>
        <v>0.14677419354838708</v>
      </c>
      <c r="K41" s="3">
        <f t="shared" si="5"/>
        <v>7.3118279569892461E-2</v>
      </c>
      <c r="L41" s="3">
        <f t="shared" si="5"/>
        <v>8.9605734767025047E-2</v>
      </c>
      <c r="M41" s="3">
        <f t="shared" si="5"/>
        <v>0.16666666666666663</v>
      </c>
      <c r="N41" s="3">
        <f t="shared" si="5"/>
        <v>0.16666666666666674</v>
      </c>
      <c r="O41" s="3">
        <f t="shared" si="5"/>
        <v>0.19999999999999996</v>
      </c>
      <c r="P41" s="3">
        <f t="shared" si="5"/>
        <v>0</v>
      </c>
      <c r="Q41" s="3">
        <f t="shared" si="5"/>
        <v>0.40000000000000013</v>
      </c>
      <c r="R41" s="3">
        <f t="shared" si="5"/>
        <v>1.9</v>
      </c>
      <c r="S41" s="3">
        <f t="shared" si="5"/>
        <v>5</v>
      </c>
      <c r="T41" s="3">
        <f t="shared" si="5"/>
        <v>0.19999999999999996</v>
      </c>
      <c r="U41">
        <f t="shared" si="5"/>
        <v>0</v>
      </c>
    </row>
    <row r="42" spans="1:21" x14ac:dyDescent="0.25">
      <c r="A42" s="14" t="s">
        <v>60</v>
      </c>
      <c r="B42" s="14">
        <v>191</v>
      </c>
      <c r="C42" s="3">
        <f>C31*C$37</f>
        <v>3</v>
      </c>
      <c r="D42" s="3">
        <f t="shared" ref="D42:U44" si="6">D31*D$37</f>
        <v>0</v>
      </c>
      <c r="E42" s="3">
        <f t="shared" si="6"/>
        <v>300</v>
      </c>
      <c r="F42" s="3">
        <f t="shared" si="6"/>
        <v>0</v>
      </c>
      <c r="G42" s="3">
        <f t="shared" si="6"/>
        <v>0</v>
      </c>
      <c r="H42" s="3">
        <f t="shared" si="6"/>
        <v>0.22688172043010768</v>
      </c>
      <c r="I42" s="3">
        <f t="shared" si="6"/>
        <v>5.5107526881720437E-2</v>
      </c>
      <c r="J42" s="3">
        <f t="shared" si="6"/>
        <v>3.0107526881720439E-2</v>
      </c>
      <c r="K42" s="3">
        <f t="shared" si="6"/>
        <v>8.3548387096774188E-2</v>
      </c>
      <c r="L42" s="3">
        <f t="shared" si="6"/>
        <v>0.15483870967741936</v>
      </c>
      <c r="M42" s="3">
        <f t="shared" si="6"/>
        <v>0.66666666666666663</v>
      </c>
      <c r="N42" s="3">
        <f t="shared" si="6"/>
        <v>0.66666666666666674</v>
      </c>
      <c r="O42" s="3">
        <f t="shared" si="6"/>
        <v>0.40000000000000013</v>
      </c>
      <c r="P42" s="3">
        <f t="shared" si="6"/>
        <v>0</v>
      </c>
      <c r="Q42" s="3">
        <f t="shared" si="6"/>
        <v>0</v>
      </c>
      <c r="R42" s="3">
        <f t="shared" si="6"/>
        <v>0.19999999999999973</v>
      </c>
      <c r="S42" s="3">
        <f t="shared" si="6"/>
        <v>0.80000000000000071</v>
      </c>
      <c r="T42" s="3">
        <f t="shared" si="6"/>
        <v>0.20000000000000007</v>
      </c>
      <c r="U42">
        <f t="shared" si="6"/>
        <v>0</v>
      </c>
    </row>
    <row r="43" spans="1:21" x14ac:dyDescent="0.25">
      <c r="A43" s="14" t="s">
        <v>60</v>
      </c>
      <c r="B43" s="14">
        <v>192</v>
      </c>
      <c r="C43" s="3">
        <f>C32*C$37</f>
        <v>3</v>
      </c>
      <c r="D43" s="3">
        <f t="shared" si="6"/>
        <v>0</v>
      </c>
      <c r="E43" s="3">
        <f t="shared" si="6"/>
        <v>603</v>
      </c>
      <c r="F43" s="3">
        <f t="shared" si="6"/>
        <v>2</v>
      </c>
      <c r="G43" s="3">
        <f t="shared" si="6"/>
        <v>0</v>
      </c>
      <c r="H43" s="3">
        <f t="shared" si="6"/>
        <v>0.15190615835777121</v>
      </c>
      <c r="I43" s="3">
        <f t="shared" si="6"/>
        <v>0.15586510263929618</v>
      </c>
      <c r="J43" s="3">
        <f t="shared" si="6"/>
        <v>5.9530791788856173E-3</v>
      </c>
      <c r="K43" s="3">
        <f t="shared" si="6"/>
        <v>0.14991202346041055</v>
      </c>
      <c r="L43" s="3">
        <f t="shared" si="6"/>
        <v>8.152492668621697E-2</v>
      </c>
      <c r="M43" s="3">
        <f t="shared" si="6"/>
        <v>0.27777777777777779</v>
      </c>
      <c r="N43" s="3">
        <f t="shared" si="6"/>
        <v>0.2777777777777779</v>
      </c>
      <c r="O43" s="3">
        <f t="shared" si="6"/>
        <v>0.19999999999999996</v>
      </c>
      <c r="P43" s="3">
        <f t="shared" si="6"/>
        <v>0</v>
      </c>
      <c r="Q43" s="3">
        <f t="shared" si="6"/>
        <v>0.40000000000000013</v>
      </c>
      <c r="R43" s="3">
        <f t="shared" si="6"/>
        <v>0.19999999999999973</v>
      </c>
      <c r="S43" s="3">
        <f t="shared" si="6"/>
        <v>0.59999999999999964</v>
      </c>
      <c r="T43" s="3">
        <f t="shared" si="6"/>
        <v>0</v>
      </c>
      <c r="U43">
        <f t="shared" si="6"/>
        <v>1</v>
      </c>
    </row>
    <row r="44" spans="1:21" x14ac:dyDescent="0.25">
      <c r="A44" s="14" t="s">
        <v>60</v>
      </c>
      <c r="B44" s="14">
        <v>197</v>
      </c>
      <c r="C44" s="3">
        <f>C33*C$37</f>
        <v>3</v>
      </c>
      <c r="D44" s="3">
        <f t="shared" si="6"/>
        <v>0</v>
      </c>
      <c r="E44" s="3">
        <f t="shared" si="6"/>
        <v>597</v>
      </c>
      <c r="F44" s="3">
        <f t="shared" si="6"/>
        <v>0</v>
      </c>
      <c r="G44" s="3">
        <f t="shared" si="6"/>
        <v>0</v>
      </c>
      <c r="H44" s="3">
        <f t="shared" si="6"/>
        <v>0.85494793562950555</v>
      </c>
      <c r="I44" s="3">
        <f t="shared" si="6"/>
        <v>9.0020388844389426E-2</v>
      </c>
      <c r="J44" s="3">
        <f t="shared" si="6"/>
        <v>0.10253040122333067</v>
      </c>
      <c r="K44" s="3">
        <f t="shared" si="6"/>
        <v>0.16646035097939268</v>
      </c>
      <c r="L44" s="3">
        <f t="shared" si="6"/>
        <v>0.25100123789412365</v>
      </c>
      <c r="M44" s="3">
        <f t="shared" si="6"/>
        <v>0.92666666666666664</v>
      </c>
      <c r="N44" s="3">
        <f t="shared" si="6"/>
        <v>0.92666666666666675</v>
      </c>
      <c r="O44" s="3">
        <f t="shared" si="6"/>
        <v>0.60000000000000009</v>
      </c>
      <c r="P44" s="3">
        <f t="shared" si="6"/>
        <v>0</v>
      </c>
      <c r="Q44" s="3">
        <f t="shared" si="6"/>
        <v>0</v>
      </c>
      <c r="R44" s="3">
        <f t="shared" si="6"/>
        <v>0.10000000000000009</v>
      </c>
      <c r="S44" s="3">
        <f t="shared" si="6"/>
        <v>0</v>
      </c>
      <c r="T44" s="3">
        <f t="shared" si="6"/>
        <v>0</v>
      </c>
      <c r="U44">
        <f t="shared" si="6"/>
        <v>0</v>
      </c>
    </row>
    <row r="47" spans="1:21" s="7" customFormat="1" x14ac:dyDescent="0.25">
      <c r="A47" s="6" t="s">
        <v>90</v>
      </c>
    </row>
    <row r="48" spans="1:21" x14ac:dyDescent="0.25">
      <c r="A48" s="2" t="s">
        <v>164</v>
      </c>
    </row>
    <row r="49" spans="1:4" x14ac:dyDescent="0.25">
      <c r="A49" s="2" t="s">
        <v>84</v>
      </c>
      <c r="B49" s="2" t="s">
        <v>1</v>
      </c>
      <c r="C49" s="2" t="s">
        <v>92</v>
      </c>
      <c r="D49" s="2" t="s">
        <v>93</v>
      </c>
    </row>
    <row r="50" spans="1:4" x14ac:dyDescent="0.25">
      <c r="A50" s="14" t="s">
        <v>60</v>
      </c>
      <c r="B50" s="14">
        <v>190</v>
      </c>
      <c r="C50" s="3">
        <f>SUM(C41:U41)</f>
        <v>315.46738351254476</v>
      </c>
      <c r="D50" s="14">
        <v>16</v>
      </c>
    </row>
    <row r="51" spans="1:4" x14ac:dyDescent="0.25">
      <c r="A51" s="14" t="s">
        <v>60</v>
      </c>
      <c r="B51" s="14">
        <v>191</v>
      </c>
      <c r="C51" s="3">
        <f>SUM(C42:U42)</f>
        <v>306.48381720430103</v>
      </c>
      <c r="D51" s="14">
        <v>248</v>
      </c>
    </row>
    <row r="52" spans="1:4" x14ac:dyDescent="0.25">
      <c r="A52" s="14" t="s">
        <v>60</v>
      </c>
      <c r="B52" s="14">
        <v>192</v>
      </c>
      <c r="C52" s="3">
        <f>SUM(C43:U43)</f>
        <v>611.50071684587829</v>
      </c>
      <c r="D52" s="14">
        <v>72</v>
      </c>
    </row>
    <row r="53" spans="1:4" x14ac:dyDescent="0.25">
      <c r="A53" s="14" t="s">
        <v>60</v>
      </c>
      <c r="B53" s="14">
        <v>197</v>
      </c>
      <c r="C53" s="3">
        <f>SUM(C44:U44)</f>
        <v>604.0182936479041</v>
      </c>
      <c r="D53" s="14">
        <v>1472</v>
      </c>
    </row>
    <row r="55" spans="1:4" s="10" customFormat="1" x14ac:dyDescent="0.25">
      <c r="A55" s="12" t="s">
        <v>165</v>
      </c>
    </row>
    <row r="56" spans="1:4" x14ac:dyDescent="0.25">
      <c r="A56" s="2" t="s">
        <v>164</v>
      </c>
    </row>
    <row r="57" spans="1:4" x14ac:dyDescent="0.25">
      <c r="A57" t="s">
        <v>94</v>
      </c>
      <c r="B57" s="15">
        <v>248</v>
      </c>
      <c r="C57" t="s">
        <v>166</v>
      </c>
    </row>
    <row r="58" spans="1:4" x14ac:dyDescent="0.25">
      <c r="A58" t="s">
        <v>107</v>
      </c>
      <c r="B58" s="16">
        <v>300</v>
      </c>
      <c r="C58" t="s">
        <v>104</v>
      </c>
    </row>
    <row r="59" spans="1:4" x14ac:dyDescent="0.25">
      <c r="A59" t="s">
        <v>101</v>
      </c>
      <c r="B59" s="11">
        <f>B57*B58</f>
        <v>74400</v>
      </c>
      <c r="C59" t="s">
        <v>106</v>
      </c>
    </row>
    <row r="60" spans="1:4" x14ac:dyDescent="0.25">
      <c r="A60" t="s">
        <v>95</v>
      </c>
      <c r="B60" s="15">
        <f>'Potential New Product List'!V17</f>
        <v>0.11</v>
      </c>
      <c r="C60" t="s">
        <v>104</v>
      </c>
    </row>
    <row r="61" spans="1:4" x14ac:dyDescent="0.25">
      <c r="A61" t="s">
        <v>105</v>
      </c>
      <c r="B61" s="11">
        <f>B59*B60</f>
        <v>8184</v>
      </c>
      <c r="C61" t="s">
        <v>108</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2" sqref="A2"/>
    </sheetView>
  </sheetViews>
  <sheetFormatPr defaultRowHeight="15" x14ac:dyDescent="0.25"/>
  <cols>
    <col min="1" max="1" width="45" customWidth="1"/>
  </cols>
  <sheetData>
    <row r="1" spans="1:1" x14ac:dyDescent="0.25">
      <c r="A1" s="2" t="s">
        <v>74</v>
      </c>
    </row>
    <row r="3" spans="1:1" x14ac:dyDescent="0.25">
      <c r="A3" s="2" t="s">
        <v>75</v>
      </c>
    </row>
    <row r="4" spans="1:1" x14ac:dyDescent="0.25">
      <c r="A4" t="s">
        <v>76</v>
      </c>
    </row>
    <row r="6" spans="1:1" x14ac:dyDescent="0.25">
      <c r="A6" s="2" t="s">
        <v>12</v>
      </c>
    </row>
    <row r="7" spans="1:1" x14ac:dyDescent="0.25">
      <c r="A7" t="s">
        <v>77</v>
      </c>
    </row>
    <row r="9" spans="1:1" x14ac:dyDescent="0.25">
      <c r="A9" s="2" t="s">
        <v>13</v>
      </c>
    </row>
    <row r="10" spans="1:1" x14ac:dyDescent="0.25">
      <c r="A10" t="s">
        <v>78</v>
      </c>
    </row>
    <row r="12" spans="1:1" x14ac:dyDescent="0.25">
      <c r="A12" s="2" t="s">
        <v>14</v>
      </c>
    </row>
    <row r="13" spans="1:1" x14ac:dyDescent="0.25">
      <c r="A13" t="s">
        <v>79</v>
      </c>
    </row>
    <row r="15" spans="1:1" x14ac:dyDescent="0.25">
      <c r="A15" s="2" t="s">
        <v>15</v>
      </c>
    </row>
    <row r="16" spans="1:1" x14ac:dyDescent="0.25">
      <c r="A16" t="s">
        <v>80</v>
      </c>
    </row>
    <row r="17" spans="1:1" x14ac:dyDescent="0.25">
      <c r="A17" t="s">
        <v>109</v>
      </c>
    </row>
  </sheetData>
  <customSheetViews>
    <customSheetView guid="{0E60F5D3-6264-4CC1-A007-66AE815EFEE7}">
      <selection activeCell="A21" sqref="A21"/>
      <pageMargins left="0.7" right="0.7" top="0.75" bottom="0.75" header="0.3" footer="0.3"/>
    </customSheetView>
  </customSheetView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
  <sheetViews>
    <sheetView workbookViewId="0">
      <selection activeCell="A2" sqref="A2"/>
    </sheetView>
  </sheetViews>
  <sheetFormatPr defaultColWidth="8.85546875" defaultRowHeight="15" x14ac:dyDescent="0.25"/>
  <cols>
    <col min="1" max="1" width="27.7109375" customWidth="1"/>
    <col min="2" max="2" width="12.5703125" customWidth="1"/>
    <col min="3" max="3" width="11.85546875" customWidth="1"/>
    <col min="4" max="4" width="12.42578125" customWidth="1"/>
    <col min="5" max="5" width="8" customWidth="1"/>
    <col min="6" max="6" width="21.7109375" customWidth="1"/>
    <col min="7" max="7" width="18.7109375" customWidth="1"/>
    <col min="8" max="12" width="13.85546875" customWidth="1"/>
    <col min="13" max="13" width="22.42578125" customWidth="1"/>
    <col min="14" max="14" width="23.28515625" customWidth="1"/>
    <col min="15" max="15" width="35.28515625" customWidth="1"/>
    <col min="16" max="16" width="16.140625" customWidth="1"/>
    <col min="17" max="17" width="20.28515625" customWidth="1"/>
    <col min="18" max="19" width="13.85546875" customWidth="1"/>
    <col min="20" max="20" width="14.28515625" customWidth="1"/>
    <col min="21" max="21" width="9.5703125" customWidth="1"/>
  </cols>
  <sheetData>
    <row r="1" spans="1:21" ht="15.75" x14ac:dyDescent="0.25">
      <c r="A1" s="9" t="s">
        <v>174</v>
      </c>
      <c r="B1" s="9"/>
      <c r="C1" s="9"/>
      <c r="D1" s="9"/>
    </row>
    <row r="2" spans="1:21" ht="15.75" x14ac:dyDescent="0.25">
      <c r="A2" s="9"/>
      <c r="B2" s="9"/>
      <c r="C2" s="9"/>
      <c r="D2" s="9"/>
    </row>
    <row r="3" spans="1:21" s="10" customFormat="1" x14ac:dyDescent="0.25">
      <c r="A3" s="10" t="s">
        <v>87</v>
      </c>
    </row>
    <row r="4" spans="1:21" x14ac:dyDescent="0.25">
      <c r="A4" s="2" t="s">
        <v>85</v>
      </c>
    </row>
    <row r="5" spans="1:21" s="2" customFormat="1" x14ac:dyDescent="0.25">
      <c r="A5" s="2" t="s">
        <v>84</v>
      </c>
      <c r="B5" s="2" t="s">
        <v>1</v>
      </c>
      <c r="C5" s="2" t="s">
        <v>2</v>
      </c>
      <c r="D5" s="2" t="s">
        <v>3</v>
      </c>
      <c r="E5" s="2" t="s">
        <v>4</v>
      </c>
      <c r="F5" s="2" t="s">
        <v>5</v>
      </c>
      <c r="G5" s="2" t="s">
        <v>6</v>
      </c>
      <c r="H5" s="2" t="s">
        <v>7</v>
      </c>
      <c r="I5" s="2" t="s">
        <v>8</v>
      </c>
      <c r="J5" s="2" t="s">
        <v>9</v>
      </c>
      <c r="K5" s="2" t="s">
        <v>10</v>
      </c>
      <c r="L5" s="2" t="s">
        <v>11</v>
      </c>
      <c r="M5" s="2" t="s">
        <v>12</v>
      </c>
      <c r="N5" s="2" t="s">
        <v>13</v>
      </c>
      <c r="O5" s="2" t="s">
        <v>14</v>
      </c>
      <c r="P5" s="2" t="s">
        <v>15</v>
      </c>
      <c r="Q5" s="2" t="s">
        <v>16</v>
      </c>
      <c r="R5" s="2" t="s">
        <v>17</v>
      </c>
      <c r="S5" s="2" t="s">
        <v>18</v>
      </c>
      <c r="T5" s="2" t="s">
        <v>19</v>
      </c>
      <c r="U5" s="2" t="s">
        <v>20</v>
      </c>
    </row>
    <row r="6" spans="1:21" x14ac:dyDescent="0.25">
      <c r="A6" s="13" t="s">
        <v>64</v>
      </c>
      <c r="B6" s="13">
        <v>199</v>
      </c>
      <c r="C6" s="13" t="s">
        <v>22</v>
      </c>
      <c r="D6" s="13" t="s">
        <v>23</v>
      </c>
      <c r="E6" s="13">
        <v>249.99</v>
      </c>
      <c r="F6" s="13">
        <v>1</v>
      </c>
      <c r="G6" s="13" t="s">
        <v>24</v>
      </c>
      <c r="H6" s="13">
        <v>462</v>
      </c>
      <c r="I6" s="13">
        <v>97</v>
      </c>
      <c r="J6" s="13">
        <v>25</v>
      </c>
      <c r="K6" s="13">
        <v>17</v>
      </c>
      <c r="L6" s="13">
        <v>58</v>
      </c>
      <c r="M6" s="13">
        <v>32</v>
      </c>
      <c r="N6" s="13">
        <v>12</v>
      </c>
      <c r="O6" s="13">
        <v>0.8</v>
      </c>
      <c r="P6" s="13">
        <v>115</v>
      </c>
      <c r="Q6" s="13">
        <v>8.4</v>
      </c>
      <c r="R6" s="13">
        <v>6.2</v>
      </c>
      <c r="S6" s="13">
        <v>13.2</v>
      </c>
      <c r="T6" s="13">
        <v>13.2</v>
      </c>
      <c r="U6" s="13" t="s">
        <v>25</v>
      </c>
    </row>
    <row r="8" spans="1:21" x14ac:dyDescent="0.25">
      <c r="A8" s="2" t="s">
        <v>97</v>
      </c>
    </row>
    <row r="9" spans="1:21" s="2" customFormat="1" x14ac:dyDescent="0.25">
      <c r="A9" s="2" t="s">
        <v>84</v>
      </c>
      <c r="B9" s="2" t="s">
        <v>1</v>
      </c>
      <c r="C9" s="2" t="s">
        <v>2</v>
      </c>
      <c r="D9" s="2" t="s">
        <v>3</v>
      </c>
      <c r="E9" s="2" t="s">
        <v>4</v>
      </c>
      <c r="F9" s="2" t="s">
        <v>5</v>
      </c>
      <c r="G9" s="2" t="s">
        <v>6</v>
      </c>
      <c r="H9" s="2" t="s">
        <v>7</v>
      </c>
      <c r="I9" s="2" t="s">
        <v>8</v>
      </c>
      <c r="J9" s="2" t="s">
        <v>9</v>
      </c>
      <c r="K9" s="2" t="s">
        <v>10</v>
      </c>
      <c r="L9" s="2" t="s">
        <v>11</v>
      </c>
      <c r="M9" s="2" t="s">
        <v>12</v>
      </c>
      <c r="N9" s="2" t="s">
        <v>13</v>
      </c>
      <c r="O9" s="2" t="s">
        <v>14</v>
      </c>
      <c r="P9" s="2" t="s">
        <v>15</v>
      </c>
      <c r="Q9" s="2" t="s">
        <v>16</v>
      </c>
      <c r="R9" s="2" t="s">
        <v>17</v>
      </c>
      <c r="S9" s="2" t="s">
        <v>18</v>
      </c>
      <c r="T9" s="2" t="s">
        <v>19</v>
      </c>
      <c r="U9" s="2" t="s">
        <v>20</v>
      </c>
    </row>
    <row r="10" spans="1:21" x14ac:dyDescent="0.25">
      <c r="A10" s="14" t="s">
        <v>64</v>
      </c>
      <c r="B10" s="14">
        <v>198</v>
      </c>
      <c r="C10" s="14" t="s">
        <v>65</v>
      </c>
      <c r="D10" s="14" t="s">
        <v>23</v>
      </c>
      <c r="E10" s="14">
        <v>129</v>
      </c>
      <c r="F10" s="14">
        <v>1</v>
      </c>
      <c r="G10" s="14" t="s">
        <v>66</v>
      </c>
      <c r="H10" s="14">
        <v>1759</v>
      </c>
      <c r="I10" s="14">
        <v>296</v>
      </c>
      <c r="J10" s="14">
        <v>109</v>
      </c>
      <c r="K10" s="14">
        <v>56</v>
      </c>
      <c r="L10" s="14">
        <v>44</v>
      </c>
      <c r="M10" s="14">
        <v>56</v>
      </c>
      <c r="N10" s="14">
        <v>13</v>
      </c>
      <c r="O10" s="14">
        <v>0.9</v>
      </c>
      <c r="P10" s="14">
        <v>215</v>
      </c>
      <c r="Q10" s="14">
        <v>7.25</v>
      </c>
      <c r="R10" s="14">
        <v>8.5</v>
      </c>
      <c r="S10" s="14">
        <v>6</v>
      </c>
      <c r="T10" s="14">
        <v>1.75</v>
      </c>
      <c r="U10" s="14" t="s">
        <v>25</v>
      </c>
    </row>
    <row r="11" spans="1:21" x14ac:dyDescent="0.25">
      <c r="A11" s="14" t="s">
        <v>64</v>
      </c>
      <c r="B11" s="14">
        <v>200</v>
      </c>
      <c r="C11" s="14" t="s">
        <v>36</v>
      </c>
      <c r="D11" s="14" t="s">
        <v>34</v>
      </c>
      <c r="E11" s="14">
        <v>299.99</v>
      </c>
      <c r="F11" s="14">
        <v>1</v>
      </c>
      <c r="G11" s="14" t="s">
        <v>24</v>
      </c>
      <c r="H11" s="14">
        <v>421</v>
      </c>
      <c r="I11" s="14">
        <v>87</v>
      </c>
      <c r="J11" s="14">
        <v>20</v>
      </c>
      <c r="K11" s="14">
        <v>14</v>
      </c>
      <c r="L11" s="14">
        <v>39</v>
      </c>
      <c r="M11" s="14">
        <v>29</v>
      </c>
      <c r="N11" s="14">
        <v>14</v>
      </c>
      <c r="O11" s="14">
        <v>0.9</v>
      </c>
      <c r="P11" s="14">
        <v>352</v>
      </c>
      <c r="Q11" s="14">
        <v>10.94</v>
      </c>
      <c r="R11" s="14">
        <v>12</v>
      </c>
      <c r="S11" s="14">
        <v>11.5</v>
      </c>
      <c r="T11" s="14">
        <v>7.25</v>
      </c>
      <c r="U11" s="14" t="s">
        <v>27</v>
      </c>
    </row>
    <row r="13" spans="1:21" s="5" customFormat="1" x14ac:dyDescent="0.25">
      <c r="A13" s="6" t="s">
        <v>99</v>
      </c>
      <c r="B13" s="7"/>
      <c r="C13" s="7"/>
      <c r="D13" s="7"/>
      <c r="E13" s="7"/>
      <c r="F13" s="7"/>
      <c r="G13" s="7"/>
      <c r="H13" s="7"/>
      <c r="I13" s="7"/>
      <c r="J13" s="7"/>
      <c r="K13" s="7"/>
      <c r="L13" s="7"/>
      <c r="M13" s="7"/>
      <c r="N13" s="7"/>
      <c r="O13" s="7"/>
      <c r="P13" s="7"/>
      <c r="Q13" s="7"/>
      <c r="R13" s="7"/>
      <c r="S13" s="7"/>
      <c r="T13" s="7"/>
      <c r="U13" s="7"/>
    </row>
    <row r="14" spans="1:21" s="5" customFormat="1" x14ac:dyDescent="0.25"/>
    <row r="15" spans="1:21" x14ac:dyDescent="0.25">
      <c r="A15" s="2" t="s">
        <v>86</v>
      </c>
    </row>
    <row r="16" spans="1:21" x14ac:dyDescent="0.25">
      <c r="A16" t="s">
        <v>84</v>
      </c>
      <c r="B16" t="s">
        <v>1</v>
      </c>
      <c r="C16" t="s">
        <v>2</v>
      </c>
      <c r="D16" t="s">
        <v>3</v>
      </c>
      <c r="E16" t="s">
        <v>4</v>
      </c>
      <c r="F16" t="s">
        <v>5</v>
      </c>
      <c r="G16" t="s">
        <v>6</v>
      </c>
      <c r="H16" t="s">
        <v>7</v>
      </c>
      <c r="I16" t="s">
        <v>8</v>
      </c>
      <c r="J16" t="s">
        <v>9</v>
      </c>
      <c r="K16" t="s">
        <v>10</v>
      </c>
      <c r="L16" t="s">
        <v>11</v>
      </c>
      <c r="M16" t="s">
        <v>12</v>
      </c>
      <c r="N16" t="s">
        <v>13</v>
      </c>
      <c r="O16" t="s">
        <v>14</v>
      </c>
      <c r="P16" t="s">
        <v>15</v>
      </c>
      <c r="Q16" t="s">
        <v>16</v>
      </c>
      <c r="R16" t="s">
        <v>17</v>
      </c>
      <c r="S16" t="s">
        <v>18</v>
      </c>
      <c r="T16" t="s">
        <v>19</v>
      </c>
      <c r="U16" t="s">
        <v>20</v>
      </c>
    </row>
    <row r="17" spans="1:21" x14ac:dyDescent="0.25">
      <c r="A17" s="13" t="s">
        <v>64</v>
      </c>
      <c r="B17" s="13">
        <v>199</v>
      </c>
      <c r="C17" s="13" t="s">
        <v>22</v>
      </c>
      <c r="D17" s="13" t="s">
        <v>23</v>
      </c>
      <c r="E17" s="13">
        <v>249.99</v>
      </c>
      <c r="F17" s="13">
        <v>1</v>
      </c>
      <c r="G17">
        <f>VLOOKUP(G6,'Warranty Scale'!A2:B6,2,FALSE)</f>
        <v>1</v>
      </c>
      <c r="H17" s="3">
        <f>H6/SUM($H$6:$L$6)</f>
        <v>0.70106221547799696</v>
      </c>
      <c r="I17" s="3">
        <f>I6/SUM($H$6:$L$6)</f>
        <v>0.14719271623672231</v>
      </c>
      <c r="J17" s="3">
        <f>J6/SUM($H$6:$L$6)</f>
        <v>3.7936267071320182E-2</v>
      </c>
      <c r="K17" s="3">
        <f>K6/SUM($H$6:$L$6)</f>
        <v>2.5796661608497723E-2</v>
      </c>
      <c r="L17" s="3">
        <f>L6/SUM($H$6:$L$6)</f>
        <v>8.8012139605462822E-2</v>
      </c>
      <c r="M17" s="3">
        <f>M6/SUM($M$6:$N$6)</f>
        <v>0.72727272727272729</v>
      </c>
      <c r="N17" s="3">
        <f>N6/SUM($M$6:$N$6)</f>
        <v>0.27272727272727271</v>
      </c>
      <c r="O17" s="13">
        <v>0.8</v>
      </c>
      <c r="P17" s="13">
        <v>115</v>
      </c>
      <c r="Q17" s="13">
        <v>8.4</v>
      </c>
      <c r="R17" s="13">
        <v>6.2</v>
      </c>
      <c r="S17" s="13">
        <v>13.2</v>
      </c>
      <c r="T17" s="13">
        <v>13.2</v>
      </c>
      <c r="U17" s="13" t="s">
        <v>25</v>
      </c>
    </row>
    <row r="19" spans="1:21" x14ac:dyDescent="0.25">
      <c r="A19" s="2" t="s">
        <v>71</v>
      </c>
    </row>
    <row r="20" spans="1:21" x14ac:dyDescent="0.25">
      <c r="A20" s="14" t="s">
        <v>64</v>
      </c>
      <c r="B20" s="14">
        <v>198</v>
      </c>
      <c r="C20" s="14" t="s">
        <v>65</v>
      </c>
      <c r="D20" s="14" t="s">
        <v>23</v>
      </c>
      <c r="E20" s="14">
        <v>129</v>
      </c>
      <c r="F20" s="14">
        <v>1</v>
      </c>
      <c r="G20">
        <f>VLOOKUP(G10,'Warranty Scale'!$A$2:$B$6,2,FALSE)</f>
        <v>2</v>
      </c>
      <c r="H20" s="3">
        <f>H10/SUM($H$10:$L$10)</f>
        <v>0.77694346289752647</v>
      </c>
      <c r="I20" s="3">
        <f>I10/SUM($H$10:$L$10)</f>
        <v>0.13074204946996468</v>
      </c>
      <c r="J20" s="3">
        <f>J10/SUM($H$10:$L$10)</f>
        <v>4.8144876325088341E-2</v>
      </c>
      <c r="K20" s="3">
        <f>K10/SUM($H$10:$L$10)</f>
        <v>2.4734982332155476E-2</v>
      </c>
      <c r="L20" s="3">
        <f>L10/SUM($H$10:$L$10)</f>
        <v>1.9434628975265017E-2</v>
      </c>
      <c r="M20" s="3">
        <f>M10/SUM($M$10:$N$10)</f>
        <v>0.81159420289855078</v>
      </c>
      <c r="N20" s="3">
        <f>N10/SUM($M$10:$N$10)</f>
        <v>0.18840579710144928</v>
      </c>
      <c r="O20" s="14">
        <v>0.9</v>
      </c>
      <c r="P20" s="14">
        <v>215</v>
      </c>
      <c r="Q20" s="14">
        <v>7.25</v>
      </c>
      <c r="R20" s="14">
        <v>8.5</v>
      </c>
      <c r="S20" s="14">
        <v>6</v>
      </c>
      <c r="T20" s="14">
        <v>1.75</v>
      </c>
      <c r="U20" s="14" t="s">
        <v>25</v>
      </c>
    </row>
    <row r="21" spans="1:21" x14ac:dyDescent="0.25">
      <c r="A21" s="14" t="s">
        <v>64</v>
      </c>
      <c r="B21" s="14">
        <v>200</v>
      </c>
      <c r="C21" s="14" t="s">
        <v>36</v>
      </c>
      <c r="D21" s="14" t="s">
        <v>34</v>
      </c>
      <c r="E21" s="14">
        <v>299.99</v>
      </c>
      <c r="F21" s="14">
        <v>1</v>
      </c>
      <c r="G21">
        <f>VLOOKUP(G11,'Warranty Scale'!$A$2:$B$6,2,FALSE)</f>
        <v>1</v>
      </c>
      <c r="H21" s="3">
        <f>H11/SUM($H$11:$L$11)</f>
        <v>0.7246127366609294</v>
      </c>
      <c r="I21" s="17">
        <f>I11/SUM($H$11:$L$11)</f>
        <v>0.14974182444061962</v>
      </c>
      <c r="J21" s="17">
        <f>J11/SUM($H$11:$L$11)</f>
        <v>3.4423407917383818E-2</v>
      </c>
      <c r="K21" s="17">
        <f>K11/SUM($H$11:$L$11)</f>
        <v>2.4096385542168676E-2</v>
      </c>
      <c r="L21" s="17">
        <f>L11/SUM($H$11:$L$11)</f>
        <v>6.7125645438898457E-2</v>
      </c>
      <c r="M21" s="3">
        <f>M11/SUM($M$11:$N$11)</f>
        <v>0.67441860465116277</v>
      </c>
      <c r="N21" s="3">
        <f>N11/SUM($M$11:$N$11)</f>
        <v>0.32558139534883723</v>
      </c>
      <c r="O21" s="14">
        <v>0.9</v>
      </c>
      <c r="P21" s="14">
        <v>352</v>
      </c>
      <c r="Q21" s="14">
        <v>10.94</v>
      </c>
      <c r="R21" s="14">
        <v>12</v>
      </c>
      <c r="S21" s="14">
        <v>11.5</v>
      </c>
      <c r="T21" s="14">
        <v>7.25</v>
      </c>
      <c r="U21" s="14" t="s">
        <v>27</v>
      </c>
    </row>
    <row r="23" spans="1:21" s="7" customFormat="1" x14ac:dyDescent="0.25">
      <c r="A23" s="6" t="s">
        <v>89</v>
      </c>
    </row>
    <row r="24" spans="1:21" x14ac:dyDescent="0.25">
      <c r="A24" t="s">
        <v>84</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row>
    <row r="25" spans="1:21" x14ac:dyDescent="0.25">
      <c r="A25" s="2" t="s">
        <v>172</v>
      </c>
    </row>
    <row r="26" spans="1:21" x14ac:dyDescent="0.25">
      <c r="A26" s="14" t="s">
        <v>64</v>
      </c>
      <c r="B26" s="14">
        <v>198</v>
      </c>
      <c r="C26">
        <f>IF(C$17=C20,0,1)</f>
        <v>1</v>
      </c>
      <c r="D26">
        <f>IF(D$17=D20,0,1)</f>
        <v>0</v>
      </c>
      <c r="E26">
        <f>ABS(E$17-E20)</f>
        <v>120.99000000000001</v>
      </c>
      <c r="F26">
        <f>ABS(F$17-F20)</f>
        <v>0</v>
      </c>
      <c r="G26">
        <f>ABS($G$17-G20)</f>
        <v>1</v>
      </c>
      <c r="H26" s="3">
        <f t="shared" ref="H26:T26" si="0">ABS(H$17-H20)</f>
        <v>7.5881247419529507E-2</v>
      </c>
      <c r="I26" s="3">
        <f t="shared" si="0"/>
        <v>1.6450666766757632E-2</v>
      </c>
      <c r="J26" s="3">
        <f t="shared" si="0"/>
        <v>1.020860925376816E-2</v>
      </c>
      <c r="K26" s="3">
        <f t="shared" si="0"/>
        <v>1.0616792763422471E-3</v>
      </c>
      <c r="L26" s="3">
        <f t="shared" si="0"/>
        <v>6.8577510630197805E-2</v>
      </c>
      <c r="M26" s="3">
        <f t="shared" si="0"/>
        <v>8.4321475625823483E-2</v>
      </c>
      <c r="N26" s="3">
        <f t="shared" si="0"/>
        <v>8.4321475625823428E-2</v>
      </c>
      <c r="O26" s="3">
        <f t="shared" si="0"/>
        <v>9.9999999999999978E-2</v>
      </c>
      <c r="P26" s="3">
        <f t="shared" si="0"/>
        <v>100</v>
      </c>
      <c r="Q26" s="3">
        <f t="shared" si="0"/>
        <v>1.1500000000000004</v>
      </c>
      <c r="R26" s="3">
        <f t="shared" si="0"/>
        <v>2.2999999999999998</v>
      </c>
      <c r="S26" s="3">
        <f t="shared" si="0"/>
        <v>7.1999999999999993</v>
      </c>
      <c r="T26" s="3">
        <f t="shared" si="0"/>
        <v>11.45</v>
      </c>
      <c r="U26">
        <f>IF(U$17 = U20,0,1)</f>
        <v>0</v>
      </c>
    </row>
    <row r="27" spans="1:21" x14ac:dyDescent="0.25">
      <c r="A27" s="14" t="s">
        <v>64</v>
      </c>
      <c r="B27" s="14">
        <v>200</v>
      </c>
      <c r="C27">
        <f>IF(C$17=C21,0,1)</f>
        <v>1</v>
      </c>
      <c r="D27">
        <f>IF(D$17=D21,0,1)</f>
        <v>1</v>
      </c>
      <c r="E27">
        <f>ABS(E$17-E21)</f>
        <v>50</v>
      </c>
      <c r="F27">
        <f>ABS(F$17-F21)</f>
        <v>0</v>
      </c>
      <c r="G27">
        <f>ABS($G$17-G21)</f>
        <v>0</v>
      </c>
      <c r="H27" s="3">
        <f t="shared" ref="H27:T27" si="1">ABS(H$17-H21)</f>
        <v>2.3550521182932438E-2</v>
      </c>
      <c r="I27" s="3">
        <f t="shared" si="1"/>
        <v>2.5491082038973101E-3</v>
      </c>
      <c r="J27" s="3">
        <f t="shared" si="1"/>
        <v>3.5128591539363638E-3</v>
      </c>
      <c r="K27" s="3">
        <f t="shared" si="1"/>
        <v>1.700276066329047E-3</v>
      </c>
      <c r="L27" s="3">
        <f t="shared" si="1"/>
        <v>2.0886494166564365E-2</v>
      </c>
      <c r="M27" s="3">
        <f t="shared" si="1"/>
        <v>5.2854122621564525E-2</v>
      </c>
      <c r="N27" s="3">
        <f t="shared" si="1"/>
        <v>5.2854122621564525E-2</v>
      </c>
      <c r="O27" s="3">
        <f t="shared" si="1"/>
        <v>9.9999999999999978E-2</v>
      </c>
      <c r="P27" s="3">
        <f t="shared" si="1"/>
        <v>237</v>
      </c>
      <c r="Q27" s="3">
        <f t="shared" si="1"/>
        <v>2.5399999999999991</v>
      </c>
      <c r="R27" s="3">
        <f t="shared" si="1"/>
        <v>5.8</v>
      </c>
      <c r="S27" s="3">
        <f t="shared" si="1"/>
        <v>1.6999999999999993</v>
      </c>
      <c r="T27" s="3">
        <f t="shared" si="1"/>
        <v>5.9499999999999993</v>
      </c>
      <c r="U27">
        <f>IF(U$17 = U21,0,1)</f>
        <v>1</v>
      </c>
    </row>
    <row r="29" spans="1:21" s="7" customFormat="1" x14ac:dyDescent="0.25">
      <c r="A29" s="6" t="s">
        <v>88</v>
      </c>
    </row>
    <row r="30" spans="1:21" x14ac:dyDescent="0.25">
      <c r="A30" t="s">
        <v>84</v>
      </c>
      <c r="B30" t="s">
        <v>1</v>
      </c>
      <c r="C30" t="s">
        <v>2</v>
      </c>
      <c r="D30" t="s">
        <v>3</v>
      </c>
      <c r="E30" t="s">
        <v>4</v>
      </c>
      <c r="F30" t="s">
        <v>5</v>
      </c>
      <c r="G30" t="s">
        <v>6</v>
      </c>
      <c r="H30" t="s">
        <v>7</v>
      </c>
      <c r="I30" t="s">
        <v>8</v>
      </c>
      <c r="J30" t="s">
        <v>9</v>
      </c>
      <c r="K30" t="s">
        <v>10</v>
      </c>
      <c r="L30" t="s">
        <v>11</v>
      </c>
      <c r="M30" t="s">
        <v>12</v>
      </c>
      <c r="N30" t="s">
        <v>13</v>
      </c>
      <c r="O30" t="s">
        <v>14</v>
      </c>
      <c r="P30" t="s">
        <v>15</v>
      </c>
      <c r="Q30" t="s">
        <v>16</v>
      </c>
      <c r="R30" t="s">
        <v>17</v>
      </c>
      <c r="S30" t="s">
        <v>18</v>
      </c>
      <c r="T30" t="s">
        <v>19</v>
      </c>
      <c r="U30" t="s">
        <v>20</v>
      </c>
    </row>
    <row r="31" spans="1:21" x14ac:dyDescent="0.25">
      <c r="A31" t="s">
        <v>72</v>
      </c>
      <c r="B31" t="s">
        <v>72</v>
      </c>
      <c r="C31">
        <v>3</v>
      </c>
      <c r="D31">
        <v>1</v>
      </c>
      <c r="E31">
        <v>3</v>
      </c>
      <c r="F31">
        <v>2</v>
      </c>
      <c r="G31">
        <v>2</v>
      </c>
      <c r="H31">
        <v>2</v>
      </c>
      <c r="I31">
        <v>1</v>
      </c>
      <c r="J31">
        <v>1.4</v>
      </c>
      <c r="K31">
        <v>1.2</v>
      </c>
      <c r="L31">
        <v>2</v>
      </c>
      <c r="M31">
        <v>2</v>
      </c>
      <c r="N31">
        <v>2</v>
      </c>
      <c r="O31">
        <v>2</v>
      </c>
      <c r="P31">
        <v>0</v>
      </c>
      <c r="Q31">
        <v>1</v>
      </c>
      <c r="R31">
        <v>1</v>
      </c>
      <c r="S31">
        <v>1</v>
      </c>
      <c r="T31">
        <v>1</v>
      </c>
      <c r="U31">
        <v>1</v>
      </c>
    </row>
    <row r="32" spans="1:21" ht="16.5" customHeight="1" x14ac:dyDescent="0.25"/>
    <row r="33" spans="1:21" s="7" customFormat="1" x14ac:dyDescent="0.25">
      <c r="A33" s="6" t="s">
        <v>91</v>
      </c>
    </row>
    <row r="35" spans="1:21" x14ac:dyDescent="0.25">
      <c r="A35" s="14" t="s">
        <v>64</v>
      </c>
      <c r="B35" s="14">
        <v>198</v>
      </c>
      <c r="C35" s="3">
        <f>C26*C$31</f>
        <v>3</v>
      </c>
      <c r="D35" s="3">
        <f t="shared" ref="D35:U35" si="2">D26*D31</f>
        <v>0</v>
      </c>
      <c r="E35" s="3">
        <f t="shared" si="2"/>
        <v>362.97</v>
      </c>
      <c r="F35" s="3">
        <f t="shared" si="2"/>
        <v>0</v>
      </c>
      <c r="G35" s="3">
        <f t="shared" si="2"/>
        <v>2</v>
      </c>
      <c r="H35" s="3">
        <f t="shared" si="2"/>
        <v>0.15176249483905901</v>
      </c>
      <c r="I35" s="3">
        <f t="shared" si="2"/>
        <v>1.6450666766757632E-2</v>
      </c>
      <c r="J35" s="3">
        <f t="shared" si="2"/>
        <v>1.4292052955275423E-2</v>
      </c>
      <c r="K35" s="3">
        <f t="shared" si="2"/>
        <v>1.2740151316106964E-3</v>
      </c>
      <c r="L35" s="3">
        <f t="shared" si="2"/>
        <v>0.13715502126039561</v>
      </c>
      <c r="M35" s="3">
        <f t="shared" si="2"/>
        <v>0.16864295125164697</v>
      </c>
      <c r="N35" s="3">
        <f t="shared" si="2"/>
        <v>0.16864295125164686</v>
      </c>
      <c r="O35" s="3">
        <f t="shared" si="2"/>
        <v>0.19999999999999996</v>
      </c>
      <c r="P35" s="3">
        <f t="shared" si="2"/>
        <v>0</v>
      </c>
      <c r="Q35" s="3">
        <f t="shared" si="2"/>
        <v>1.1500000000000004</v>
      </c>
      <c r="R35" s="3">
        <f t="shared" si="2"/>
        <v>2.2999999999999998</v>
      </c>
      <c r="S35" s="3">
        <f t="shared" si="2"/>
        <v>7.1999999999999993</v>
      </c>
      <c r="T35" s="3">
        <f t="shared" si="2"/>
        <v>11.45</v>
      </c>
      <c r="U35">
        <f t="shared" si="2"/>
        <v>0</v>
      </c>
    </row>
    <row r="36" spans="1:21" x14ac:dyDescent="0.25">
      <c r="A36" s="14" t="s">
        <v>64</v>
      </c>
      <c r="B36" s="14">
        <v>200</v>
      </c>
      <c r="C36" s="3">
        <f>C27*C$31</f>
        <v>3</v>
      </c>
      <c r="D36" s="3">
        <f t="shared" ref="D36:U36" si="3">D27*D$31</f>
        <v>1</v>
      </c>
      <c r="E36" s="3">
        <f t="shared" si="3"/>
        <v>150</v>
      </c>
      <c r="F36" s="3">
        <f t="shared" si="3"/>
        <v>0</v>
      </c>
      <c r="G36" s="3">
        <f t="shared" si="3"/>
        <v>0</v>
      </c>
      <c r="H36" s="3">
        <f t="shared" si="3"/>
        <v>4.7101042365864876E-2</v>
      </c>
      <c r="I36" s="3">
        <f t="shared" si="3"/>
        <v>2.5491082038973101E-3</v>
      </c>
      <c r="J36" s="3">
        <f t="shared" si="3"/>
        <v>4.9180028155109091E-3</v>
      </c>
      <c r="K36" s="3">
        <f t="shared" si="3"/>
        <v>2.0403312795948562E-3</v>
      </c>
      <c r="L36" s="3">
        <f t="shared" si="3"/>
        <v>4.177298833312873E-2</v>
      </c>
      <c r="M36" s="3">
        <f t="shared" si="3"/>
        <v>0.10570824524312905</v>
      </c>
      <c r="N36" s="3">
        <f t="shared" si="3"/>
        <v>0.10570824524312905</v>
      </c>
      <c r="O36" s="3">
        <f t="shared" si="3"/>
        <v>0.19999999999999996</v>
      </c>
      <c r="P36" s="3">
        <f t="shared" si="3"/>
        <v>0</v>
      </c>
      <c r="Q36" s="3">
        <f t="shared" si="3"/>
        <v>2.5399999999999991</v>
      </c>
      <c r="R36" s="3">
        <f t="shared" si="3"/>
        <v>5.8</v>
      </c>
      <c r="S36" s="3">
        <f t="shared" si="3"/>
        <v>1.6999999999999993</v>
      </c>
      <c r="T36" s="3">
        <f t="shared" si="3"/>
        <v>5.9499999999999993</v>
      </c>
      <c r="U36">
        <f t="shared" si="3"/>
        <v>1</v>
      </c>
    </row>
    <row r="39" spans="1:21" s="7" customFormat="1" x14ac:dyDescent="0.25">
      <c r="A39" s="6" t="s">
        <v>90</v>
      </c>
    </row>
    <row r="40" spans="1:21" x14ac:dyDescent="0.25">
      <c r="A40" s="2" t="s">
        <v>172</v>
      </c>
    </row>
    <row r="41" spans="1:21" x14ac:dyDescent="0.25">
      <c r="A41" s="2" t="s">
        <v>84</v>
      </c>
      <c r="B41" s="2" t="s">
        <v>1</v>
      </c>
      <c r="C41" s="2" t="s">
        <v>92</v>
      </c>
      <c r="D41" s="2" t="s">
        <v>93</v>
      </c>
    </row>
    <row r="42" spans="1:21" x14ac:dyDescent="0.25">
      <c r="A42" s="14" t="s">
        <v>64</v>
      </c>
      <c r="B42" s="14">
        <v>198</v>
      </c>
      <c r="C42" s="3">
        <f>SUM(C35:U35)</f>
        <v>390.92822015345632</v>
      </c>
      <c r="D42" s="14">
        <v>7036</v>
      </c>
    </row>
    <row r="43" spans="1:21" x14ac:dyDescent="0.25">
      <c r="A43" s="14" t="s">
        <v>64</v>
      </c>
      <c r="B43" s="14">
        <v>200</v>
      </c>
      <c r="C43" s="3">
        <f>SUM(C36:U36)</f>
        <v>171.49979796348424</v>
      </c>
      <c r="D43" s="14">
        <v>1684</v>
      </c>
    </row>
    <row r="45" spans="1:21" s="10" customFormat="1" x14ac:dyDescent="0.25">
      <c r="A45" s="12" t="s">
        <v>173</v>
      </c>
    </row>
    <row r="46" spans="1:21" x14ac:dyDescent="0.25">
      <c r="A46" s="2" t="s">
        <v>172</v>
      </c>
    </row>
    <row r="47" spans="1:21" x14ac:dyDescent="0.25">
      <c r="A47" t="s">
        <v>94</v>
      </c>
      <c r="B47" s="15">
        <v>1684</v>
      </c>
      <c r="C47" t="s">
        <v>171</v>
      </c>
    </row>
    <row r="48" spans="1:21" x14ac:dyDescent="0.25">
      <c r="A48" t="s">
        <v>107</v>
      </c>
      <c r="B48" s="16">
        <v>249.99</v>
      </c>
      <c r="C48" t="s">
        <v>104</v>
      </c>
    </row>
    <row r="49" spans="1:3" x14ac:dyDescent="0.25">
      <c r="A49" t="s">
        <v>101</v>
      </c>
      <c r="B49" s="11">
        <f>B47*B48</f>
        <v>420983.16000000003</v>
      </c>
      <c r="C49" t="s">
        <v>106</v>
      </c>
    </row>
    <row r="50" spans="1:3" x14ac:dyDescent="0.25">
      <c r="A50" t="s">
        <v>95</v>
      </c>
      <c r="B50" s="15">
        <f>'Potential New Product List'!V18</f>
        <v>0.09</v>
      </c>
      <c r="C50" t="s">
        <v>104</v>
      </c>
    </row>
    <row r="51" spans="1:3" x14ac:dyDescent="0.25">
      <c r="A51" t="s">
        <v>105</v>
      </c>
      <c r="B51" s="11">
        <f>B49*B50</f>
        <v>37888.484400000001</v>
      </c>
      <c r="C51" t="s">
        <v>108</v>
      </c>
    </row>
  </sheetData>
  <pageMargins left="0.7" right="0.7" top="0.75" bottom="0.75" header="0.3" footer="0.3"/>
  <pageSetup orientation="portrait" horizontalDpi="4294967293" vertic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workbookViewId="0">
      <selection activeCell="A2" sqref="A2"/>
    </sheetView>
  </sheetViews>
  <sheetFormatPr defaultColWidth="8.85546875" defaultRowHeight="15" x14ac:dyDescent="0.25"/>
  <cols>
    <col min="1" max="1" width="21.85546875" style="20" customWidth="1"/>
    <col min="2" max="2" width="10.42578125" style="20" customWidth="1"/>
    <col min="3" max="3" width="11.85546875" style="20" customWidth="1"/>
    <col min="4" max="4" width="6.7109375" style="20" customWidth="1"/>
    <col min="5" max="5" width="8" style="20" customWidth="1"/>
    <col min="6" max="6" width="13" style="20" customWidth="1"/>
    <col min="7" max="7" width="13.85546875" style="20" customWidth="1"/>
    <col min="8" max="12" width="8.5703125" style="20" customWidth="1"/>
    <col min="13" max="13" width="14.140625" style="20" customWidth="1"/>
    <col min="14" max="14" width="14.85546875" style="20" customWidth="1"/>
    <col min="15" max="15" width="19.28515625" style="20" customWidth="1"/>
    <col min="16" max="16" width="11.85546875" style="20" customWidth="1"/>
    <col min="17" max="17" width="12.140625" style="20" customWidth="1"/>
    <col min="18" max="18" width="8.42578125" style="20" customWidth="1"/>
    <col min="19" max="19" width="8.85546875" style="20" customWidth="1"/>
    <col min="20" max="20" width="7.7109375" style="20" customWidth="1"/>
    <col min="21" max="21" width="9.5703125" style="20" customWidth="1"/>
    <col min="22" max="16384" width="8.85546875" style="20"/>
  </cols>
  <sheetData>
    <row r="1" spans="1:21" ht="15.75" x14ac:dyDescent="0.25">
      <c r="A1" s="19" t="s">
        <v>170</v>
      </c>
      <c r="B1" s="19"/>
      <c r="C1" s="19"/>
      <c r="D1" s="19"/>
    </row>
    <row r="2" spans="1:21" ht="15.75" x14ac:dyDescent="0.25">
      <c r="A2" s="19"/>
      <c r="B2" s="19"/>
      <c r="C2" s="19"/>
      <c r="D2" s="19"/>
    </row>
    <row r="3" spans="1:21" s="21" customFormat="1" x14ac:dyDescent="0.25">
      <c r="A3" s="21" t="s">
        <v>87</v>
      </c>
    </row>
    <row r="4" spans="1:21" x14ac:dyDescent="0.25">
      <c r="A4" s="22" t="s">
        <v>85</v>
      </c>
    </row>
    <row r="5" spans="1:21" s="23" customFormat="1" ht="30" customHeight="1" x14ac:dyDescent="0.25">
      <c r="A5" s="23" t="s">
        <v>84</v>
      </c>
      <c r="B5" s="23" t="s">
        <v>1</v>
      </c>
      <c r="C5" s="23" t="s">
        <v>2</v>
      </c>
      <c r="D5" s="23" t="s">
        <v>3</v>
      </c>
      <c r="E5" s="23" t="s">
        <v>4</v>
      </c>
      <c r="F5" s="23" t="s">
        <v>5</v>
      </c>
      <c r="G5" s="23" t="s">
        <v>6</v>
      </c>
      <c r="H5" s="23" t="s">
        <v>7</v>
      </c>
      <c r="I5" s="23" t="s">
        <v>8</v>
      </c>
      <c r="J5" s="23" t="s">
        <v>9</v>
      </c>
      <c r="K5" s="23" t="s">
        <v>10</v>
      </c>
      <c r="L5" s="23" t="s">
        <v>11</v>
      </c>
      <c r="M5" s="23" t="s">
        <v>12</v>
      </c>
      <c r="N5" s="23" t="s">
        <v>13</v>
      </c>
      <c r="O5" s="23" t="s">
        <v>14</v>
      </c>
      <c r="P5" s="23" t="s">
        <v>15</v>
      </c>
      <c r="Q5" s="23" t="s">
        <v>16</v>
      </c>
      <c r="R5" s="23" t="s">
        <v>17</v>
      </c>
      <c r="S5" s="23" t="s">
        <v>18</v>
      </c>
      <c r="T5" s="23" t="s">
        <v>19</v>
      </c>
      <c r="U5" s="23" t="s">
        <v>20</v>
      </c>
    </row>
    <row r="6" spans="1:21" ht="30" x14ac:dyDescent="0.25">
      <c r="A6" s="24" t="s">
        <v>37</v>
      </c>
      <c r="B6" s="24">
        <v>201</v>
      </c>
      <c r="C6" s="24" t="s">
        <v>31</v>
      </c>
      <c r="D6" s="24" t="s">
        <v>23</v>
      </c>
      <c r="E6" s="24">
        <v>140</v>
      </c>
      <c r="F6" s="24">
        <v>3</v>
      </c>
      <c r="G6" s="25" t="s">
        <v>69</v>
      </c>
      <c r="H6" s="24">
        <v>4</v>
      </c>
      <c r="I6" s="24">
        <v>0</v>
      </c>
      <c r="J6" s="24">
        <v>0</v>
      </c>
      <c r="K6" s="24">
        <v>0</v>
      </c>
      <c r="L6" s="24">
        <v>2</v>
      </c>
      <c r="M6" s="24">
        <v>1</v>
      </c>
      <c r="N6" s="24">
        <v>1</v>
      </c>
      <c r="O6" s="24">
        <v>0.7</v>
      </c>
      <c r="P6" s="24">
        <v>324</v>
      </c>
      <c r="Q6" s="24">
        <v>8.9</v>
      </c>
      <c r="R6" s="24">
        <v>13.6</v>
      </c>
      <c r="S6" s="24">
        <v>17.600000000000001</v>
      </c>
      <c r="T6" s="24">
        <v>7.3</v>
      </c>
      <c r="U6" s="24" t="s">
        <v>25</v>
      </c>
    </row>
    <row r="8" spans="1:21" x14ac:dyDescent="0.25">
      <c r="A8" s="22" t="s">
        <v>97</v>
      </c>
    </row>
    <row r="9" spans="1:21" s="23" customFormat="1" ht="32.25" customHeight="1" x14ac:dyDescent="0.25">
      <c r="A9" s="23" t="s">
        <v>84</v>
      </c>
      <c r="B9" s="23" t="s">
        <v>1</v>
      </c>
      <c r="C9" s="23" t="s">
        <v>2</v>
      </c>
      <c r="D9" s="23" t="s">
        <v>3</v>
      </c>
      <c r="E9" s="23" t="s">
        <v>4</v>
      </c>
      <c r="F9" s="23" t="s">
        <v>5</v>
      </c>
      <c r="G9" s="23" t="s">
        <v>6</v>
      </c>
      <c r="H9" s="23" t="s">
        <v>7</v>
      </c>
      <c r="I9" s="23" t="s">
        <v>8</v>
      </c>
      <c r="J9" s="23" t="s">
        <v>9</v>
      </c>
      <c r="K9" s="23" t="s">
        <v>10</v>
      </c>
      <c r="L9" s="23" t="s">
        <v>11</v>
      </c>
      <c r="M9" s="23" t="s">
        <v>12</v>
      </c>
      <c r="N9" s="23" t="s">
        <v>13</v>
      </c>
      <c r="O9" s="23" t="s">
        <v>14</v>
      </c>
      <c r="P9" s="23" t="s">
        <v>15</v>
      </c>
      <c r="Q9" s="23" t="s">
        <v>16</v>
      </c>
      <c r="R9" s="23" t="s">
        <v>17</v>
      </c>
      <c r="S9" s="23" t="s">
        <v>18</v>
      </c>
      <c r="T9" s="23" t="s">
        <v>19</v>
      </c>
      <c r="U9" s="23" t="s">
        <v>20</v>
      </c>
    </row>
    <row r="10" spans="1:21" x14ac:dyDescent="0.25">
      <c r="A10" s="26" t="s">
        <v>37</v>
      </c>
      <c r="B10" s="26">
        <v>126</v>
      </c>
      <c r="C10" s="26" t="s">
        <v>38</v>
      </c>
      <c r="D10" s="26" t="s">
        <v>23</v>
      </c>
      <c r="E10" s="26">
        <v>179.99</v>
      </c>
      <c r="F10" s="26">
        <v>1</v>
      </c>
      <c r="G10" s="26" t="s">
        <v>39</v>
      </c>
      <c r="H10" s="26">
        <v>306</v>
      </c>
      <c r="I10" s="26">
        <v>114</v>
      </c>
      <c r="J10" s="26">
        <v>25</v>
      </c>
      <c r="K10" s="26">
        <v>22</v>
      </c>
      <c r="L10" s="26">
        <v>28</v>
      </c>
      <c r="M10" s="26">
        <v>42</v>
      </c>
      <c r="N10" s="26">
        <v>12</v>
      </c>
      <c r="O10" s="26">
        <v>0.8</v>
      </c>
      <c r="P10" s="26">
        <v>2</v>
      </c>
      <c r="Q10" s="26">
        <v>13.7</v>
      </c>
      <c r="R10" s="26">
        <v>8.5</v>
      </c>
      <c r="S10" s="26">
        <v>22.3</v>
      </c>
      <c r="T10" s="26">
        <v>17.5</v>
      </c>
      <c r="U10" s="26" t="s">
        <v>27</v>
      </c>
    </row>
    <row r="11" spans="1:21" x14ac:dyDescent="0.25">
      <c r="A11" s="26" t="s">
        <v>37</v>
      </c>
      <c r="B11" s="26">
        <v>158</v>
      </c>
      <c r="C11" s="26" t="s">
        <v>26</v>
      </c>
      <c r="D11" s="26" t="s">
        <v>23</v>
      </c>
      <c r="E11" s="26">
        <v>783.98</v>
      </c>
      <c r="F11" s="26">
        <v>3</v>
      </c>
      <c r="G11" s="26" t="s">
        <v>24</v>
      </c>
      <c r="H11" s="26">
        <v>26</v>
      </c>
      <c r="I11" s="26">
        <v>13</v>
      </c>
      <c r="J11" s="26">
        <v>7</v>
      </c>
      <c r="K11" s="26">
        <v>5</v>
      </c>
      <c r="L11" s="26">
        <v>16</v>
      </c>
      <c r="M11" s="26">
        <v>4</v>
      </c>
      <c r="N11" s="26">
        <v>5</v>
      </c>
      <c r="O11" s="26">
        <v>0.6</v>
      </c>
      <c r="P11" s="26">
        <v>50</v>
      </c>
      <c r="Q11" s="26">
        <v>25</v>
      </c>
      <c r="R11" s="26">
        <v>29.2</v>
      </c>
      <c r="S11" s="26">
        <v>9.9</v>
      </c>
      <c r="T11" s="26">
        <v>23</v>
      </c>
      <c r="U11" s="26" t="s">
        <v>27</v>
      </c>
    </row>
    <row r="12" spans="1:21" x14ac:dyDescent="0.25">
      <c r="A12" s="26" t="s">
        <v>37</v>
      </c>
      <c r="B12" s="26">
        <v>159</v>
      </c>
      <c r="C12" s="26" t="s">
        <v>50</v>
      </c>
      <c r="D12" s="26" t="s">
        <v>23</v>
      </c>
      <c r="E12" s="26">
        <v>149.99</v>
      </c>
      <c r="F12" s="26">
        <v>1</v>
      </c>
      <c r="G12" s="26" t="s">
        <v>24</v>
      </c>
      <c r="H12" s="26">
        <v>21</v>
      </c>
      <c r="I12" s="26">
        <v>10</v>
      </c>
      <c r="J12" s="26">
        <v>3</v>
      </c>
      <c r="K12" s="26">
        <v>1</v>
      </c>
      <c r="L12" s="26">
        <v>4</v>
      </c>
      <c r="M12" s="26">
        <v>4</v>
      </c>
      <c r="N12" s="26">
        <v>2</v>
      </c>
      <c r="O12" s="26">
        <v>0.8</v>
      </c>
      <c r="P12" s="26">
        <v>48</v>
      </c>
      <c r="Q12" s="26">
        <v>10</v>
      </c>
      <c r="R12" s="26">
        <v>20</v>
      </c>
      <c r="S12" s="26">
        <v>15.3</v>
      </c>
      <c r="T12" s="26">
        <v>6.4</v>
      </c>
      <c r="U12" s="26" t="s">
        <v>25</v>
      </c>
    </row>
    <row r="13" spans="1:21" x14ac:dyDescent="0.25">
      <c r="A13" s="26"/>
      <c r="B13" s="26"/>
      <c r="C13" s="26"/>
      <c r="D13" s="26"/>
      <c r="E13" s="26"/>
      <c r="F13" s="26"/>
      <c r="G13" s="26"/>
      <c r="H13" s="26"/>
      <c r="I13" s="26"/>
      <c r="J13" s="26"/>
      <c r="K13" s="26"/>
      <c r="L13" s="26"/>
      <c r="M13" s="26"/>
      <c r="N13" s="26"/>
      <c r="O13" s="26"/>
      <c r="P13" s="26"/>
      <c r="Q13" s="26"/>
      <c r="R13" s="26"/>
      <c r="S13" s="26"/>
      <c r="T13" s="26"/>
      <c r="U13" s="26"/>
    </row>
    <row r="15" spans="1:21" s="29" customFormat="1" x14ac:dyDescent="0.25">
      <c r="A15" s="27" t="s">
        <v>99</v>
      </c>
      <c r="B15" s="28"/>
      <c r="C15" s="28"/>
      <c r="D15" s="28"/>
      <c r="E15" s="28"/>
      <c r="F15" s="28"/>
      <c r="G15" s="28"/>
      <c r="H15" s="28"/>
      <c r="I15" s="28"/>
      <c r="J15" s="28"/>
      <c r="K15" s="28"/>
      <c r="L15" s="28"/>
      <c r="M15" s="28"/>
      <c r="N15" s="28"/>
      <c r="O15" s="28"/>
      <c r="P15" s="28"/>
      <c r="Q15" s="28"/>
      <c r="R15" s="28"/>
      <c r="S15" s="28"/>
      <c r="T15" s="28"/>
      <c r="U15" s="28"/>
    </row>
    <row r="16" spans="1:21" s="29" customFormat="1" x14ac:dyDescent="0.25"/>
    <row r="17" spans="1:21" x14ac:dyDescent="0.25">
      <c r="A17" s="22" t="s">
        <v>86</v>
      </c>
    </row>
    <row r="18" spans="1:21" s="30" customFormat="1" ht="30.75" customHeight="1" x14ac:dyDescent="0.25">
      <c r="A18" s="30" t="s">
        <v>84</v>
      </c>
      <c r="B18" s="30" t="s">
        <v>1</v>
      </c>
      <c r="C18" s="30" t="s">
        <v>2</v>
      </c>
      <c r="D18" s="30" t="s">
        <v>3</v>
      </c>
      <c r="E18" s="30" t="s">
        <v>4</v>
      </c>
      <c r="F18" s="30" t="s">
        <v>5</v>
      </c>
      <c r="G18" s="30" t="s">
        <v>6</v>
      </c>
      <c r="H18" s="30" t="s">
        <v>7</v>
      </c>
      <c r="I18" s="30" t="s">
        <v>8</v>
      </c>
      <c r="J18" s="30" t="s">
        <v>9</v>
      </c>
      <c r="K18" s="30" t="s">
        <v>10</v>
      </c>
      <c r="L18" s="30" t="s">
        <v>11</v>
      </c>
      <c r="M18" s="30" t="s">
        <v>12</v>
      </c>
      <c r="N18" s="30" t="s">
        <v>13</v>
      </c>
      <c r="O18" s="30" t="s">
        <v>14</v>
      </c>
      <c r="P18" s="30" t="s">
        <v>15</v>
      </c>
      <c r="Q18" s="30" t="s">
        <v>16</v>
      </c>
      <c r="R18" s="30" t="s">
        <v>17</v>
      </c>
      <c r="S18" s="30" t="s">
        <v>18</v>
      </c>
      <c r="T18" s="30" t="s">
        <v>19</v>
      </c>
      <c r="U18" s="30" t="s">
        <v>20</v>
      </c>
    </row>
    <row r="19" spans="1:21" x14ac:dyDescent="0.25">
      <c r="A19" s="24" t="s">
        <v>37</v>
      </c>
      <c r="B19" s="24">
        <v>201</v>
      </c>
      <c r="C19" s="24" t="s">
        <v>31</v>
      </c>
      <c r="D19" s="24" t="s">
        <v>23</v>
      </c>
      <c r="E19" s="24">
        <v>140</v>
      </c>
      <c r="F19" s="24">
        <v>3</v>
      </c>
      <c r="G19" s="20">
        <f>VLOOKUP(G6,'Warranty Scale'!A2:B6,2,FALSE)</f>
        <v>4</v>
      </c>
      <c r="H19" s="31">
        <f>H6/SUM($H$6:$L$6)</f>
        <v>0.66666666666666663</v>
      </c>
      <c r="I19" s="31">
        <f>I6/SUM($H$6:$L$6)</f>
        <v>0</v>
      </c>
      <c r="J19" s="31">
        <f>J6/SUM($H$6:$L$6)</f>
        <v>0</v>
      </c>
      <c r="K19" s="31">
        <f>K6/SUM($H$6:$L$6)</f>
        <v>0</v>
      </c>
      <c r="L19" s="31">
        <f>L6/SUM($H$6:$L$6)</f>
        <v>0.33333333333333331</v>
      </c>
      <c r="M19" s="31">
        <f>M6/SUM($M$6:$N$6)</f>
        <v>0.5</v>
      </c>
      <c r="N19" s="31">
        <f>N6/SUM($M$6:$N$6)</f>
        <v>0.5</v>
      </c>
      <c r="O19" s="24">
        <v>0.7</v>
      </c>
      <c r="P19" s="24">
        <v>324</v>
      </c>
      <c r="Q19" s="24">
        <v>8.9</v>
      </c>
      <c r="R19" s="24">
        <v>13.6</v>
      </c>
      <c r="S19" s="24">
        <v>17.600000000000001</v>
      </c>
      <c r="T19" s="24">
        <v>7.3</v>
      </c>
      <c r="U19" s="24" t="s">
        <v>25</v>
      </c>
    </row>
    <row r="21" spans="1:21" x14ac:dyDescent="0.25">
      <c r="A21" s="22" t="s">
        <v>71</v>
      </c>
    </row>
    <row r="22" spans="1:21" x14ac:dyDescent="0.25">
      <c r="A22" s="26" t="s">
        <v>37</v>
      </c>
      <c r="B22" s="26">
        <v>126</v>
      </c>
      <c r="C22" s="26" t="s">
        <v>38</v>
      </c>
      <c r="D22" s="26" t="s">
        <v>23</v>
      </c>
      <c r="E22" s="26">
        <v>179.99</v>
      </c>
      <c r="F22" s="26">
        <v>1</v>
      </c>
      <c r="G22" s="20">
        <f>VLOOKUP(G10,'Warranty Scale'!$A$2:$B$6,2,FALSE)</f>
        <v>3</v>
      </c>
      <c r="H22" s="31">
        <f>H10/SUM($H$10:$L$10)</f>
        <v>0.61818181818181817</v>
      </c>
      <c r="I22" s="31">
        <f>I10/SUM($H$10:$L$10)</f>
        <v>0.23030303030303031</v>
      </c>
      <c r="J22" s="31">
        <f>J10/SUM($H$10:$L$10)</f>
        <v>5.0505050505050504E-2</v>
      </c>
      <c r="K22" s="31">
        <f>K10/SUM($H$10:$L$10)</f>
        <v>4.4444444444444446E-2</v>
      </c>
      <c r="L22" s="31">
        <f>L10/SUM($H$10:$L$10)</f>
        <v>5.6565656565656569E-2</v>
      </c>
      <c r="M22" s="31">
        <f>M10/SUM($M$10:$N$10)</f>
        <v>0.77777777777777779</v>
      </c>
      <c r="N22" s="31">
        <f>N10/SUM($M$10:$N$10)</f>
        <v>0.22222222222222221</v>
      </c>
      <c r="O22" s="26">
        <v>0.8</v>
      </c>
      <c r="P22" s="26">
        <v>2</v>
      </c>
      <c r="Q22" s="26">
        <v>13.7</v>
      </c>
      <c r="R22" s="26">
        <v>8.5</v>
      </c>
      <c r="S22" s="26">
        <v>22.3</v>
      </c>
      <c r="T22" s="26">
        <v>17.5</v>
      </c>
      <c r="U22" s="26" t="s">
        <v>27</v>
      </c>
    </row>
    <row r="23" spans="1:21" x14ac:dyDescent="0.25">
      <c r="A23" s="26" t="s">
        <v>37</v>
      </c>
      <c r="B23" s="26">
        <v>158</v>
      </c>
      <c r="C23" s="26" t="s">
        <v>26</v>
      </c>
      <c r="D23" s="26" t="s">
        <v>23</v>
      </c>
      <c r="E23" s="26">
        <v>783.98</v>
      </c>
      <c r="F23" s="26">
        <v>3</v>
      </c>
      <c r="G23" s="20">
        <f>VLOOKUP(G11,'Warranty Scale'!$A$2:$B$6,2,FALSE)</f>
        <v>1</v>
      </c>
      <c r="H23" s="31">
        <f>H11/SUM($H$11:$L$11)</f>
        <v>0.38805970149253732</v>
      </c>
      <c r="I23" s="32">
        <f t="shared" ref="I23:L23" si="0">I11/SUM($H$11:$L$11)</f>
        <v>0.19402985074626866</v>
      </c>
      <c r="J23" s="32">
        <f t="shared" si="0"/>
        <v>0.1044776119402985</v>
      </c>
      <c r="K23" s="32">
        <f t="shared" si="0"/>
        <v>7.4626865671641784E-2</v>
      </c>
      <c r="L23" s="32">
        <f t="shared" si="0"/>
        <v>0.23880597014925373</v>
      </c>
      <c r="M23" s="31">
        <f>M11/SUM($M$11:$N$11)</f>
        <v>0.44444444444444442</v>
      </c>
      <c r="N23" s="31">
        <f>N11/SUM($M$11:$N$11)</f>
        <v>0.55555555555555558</v>
      </c>
      <c r="O23" s="26">
        <v>0.6</v>
      </c>
      <c r="P23" s="26">
        <v>50</v>
      </c>
      <c r="Q23" s="26">
        <v>25</v>
      </c>
      <c r="R23" s="26">
        <v>29.2</v>
      </c>
      <c r="S23" s="26">
        <v>9.9</v>
      </c>
      <c r="T23" s="26">
        <v>23</v>
      </c>
      <c r="U23" s="26" t="s">
        <v>27</v>
      </c>
    </row>
    <row r="24" spans="1:21" x14ac:dyDescent="0.25">
      <c r="A24" s="26" t="s">
        <v>37</v>
      </c>
      <c r="B24" s="26">
        <v>159</v>
      </c>
      <c r="C24" s="26" t="s">
        <v>50</v>
      </c>
      <c r="D24" s="26" t="s">
        <v>23</v>
      </c>
      <c r="E24" s="26">
        <v>149.99</v>
      </c>
      <c r="F24" s="26">
        <v>1</v>
      </c>
      <c r="G24" s="20">
        <f>VLOOKUP(G12,'Warranty Scale'!$A$2:$B$6,2,FALSE)</f>
        <v>1</v>
      </c>
      <c r="H24" s="31">
        <f>H12/SUM($H$12:$L$12)</f>
        <v>0.53846153846153844</v>
      </c>
      <c r="I24" s="31">
        <f>I12/SUM($H$12:$L$12)</f>
        <v>0.25641025641025639</v>
      </c>
      <c r="J24" s="31">
        <f>J12/SUM($H$12:$L$12)</f>
        <v>7.6923076923076927E-2</v>
      </c>
      <c r="K24" s="31">
        <f>K12/SUM($H$12:$L$12)</f>
        <v>2.564102564102564E-2</v>
      </c>
      <c r="L24" s="31">
        <f>L12/SUM($H$12:$L$12)</f>
        <v>0.10256410256410256</v>
      </c>
      <c r="M24" s="31">
        <f>M12/SUM($M$12:$N$12)</f>
        <v>0.66666666666666663</v>
      </c>
      <c r="N24" s="31">
        <f>N12/SUM($M$12:$N$12)</f>
        <v>0.33333333333333331</v>
      </c>
      <c r="O24" s="26">
        <v>0.8</v>
      </c>
      <c r="P24" s="26">
        <v>48</v>
      </c>
      <c r="Q24" s="26">
        <v>10</v>
      </c>
      <c r="R24" s="26">
        <v>20</v>
      </c>
      <c r="S24" s="26">
        <v>15.3</v>
      </c>
      <c r="T24" s="26">
        <v>6.4</v>
      </c>
      <c r="U24" s="26" t="s">
        <v>25</v>
      </c>
    </row>
    <row r="25" spans="1:21" x14ac:dyDescent="0.25">
      <c r="A25" s="26"/>
      <c r="B25" s="26"/>
      <c r="C25" s="26"/>
      <c r="D25" s="26"/>
      <c r="E25" s="26"/>
      <c r="F25" s="26"/>
      <c r="H25" s="31"/>
      <c r="I25" s="31"/>
      <c r="J25" s="31"/>
      <c r="K25" s="31"/>
      <c r="L25" s="31"/>
      <c r="M25" s="31"/>
      <c r="N25" s="31"/>
      <c r="O25" s="26"/>
      <c r="P25" s="26"/>
      <c r="Q25" s="26"/>
      <c r="R25" s="26"/>
      <c r="S25" s="26"/>
      <c r="T25" s="26"/>
      <c r="U25" s="26"/>
    </row>
    <row r="27" spans="1:21" s="28" customFormat="1" x14ac:dyDescent="0.25">
      <c r="A27" s="27" t="s">
        <v>89</v>
      </c>
    </row>
    <row r="28" spans="1:21" s="30" customFormat="1" ht="36" customHeight="1" x14ac:dyDescent="0.25">
      <c r="A28" s="30" t="s">
        <v>84</v>
      </c>
      <c r="B28" s="30" t="s">
        <v>1</v>
      </c>
      <c r="C28" s="30" t="s">
        <v>2</v>
      </c>
      <c r="D28" s="30" t="s">
        <v>3</v>
      </c>
      <c r="E28" s="30" t="s">
        <v>4</v>
      </c>
      <c r="F28" s="30" t="s">
        <v>5</v>
      </c>
      <c r="G28" s="30" t="s">
        <v>6</v>
      </c>
      <c r="H28" s="30" t="s">
        <v>7</v>
      </c>
      <c r="I28" s="30" t="s">
        <v>8</v>
      </c>
      <c r="J28" s="30" t="s">
        <v>9</v>
      </c>
      <c r="K28" s="30" t="s">
        <v>10</v>
      </c>
      <c r="L28" s="30" t="s">
        <v>11</v>
      </c>
      <c r="M28" s="30" t="s">
        <v>12</v>
      </c>
      <c r="N28" s="30" t="s">
        <v>13</v>
      </c>
      <c r="O28" s="30" t="s">
        <v>14</v>
      </c>
      <c r="P28" s="30" t="s">
        <v>15</v>
      </c>
      <c r="Q28" s="30" t="s">
        <v>16</v>
      </c>
      <c r="R28" s="30" t="s">
        <v>17</v>
      </c>
      <c r="S28" s="30" t="s">
        <v>18</v>
      </c>
      <c r="T28" s="30" t="s">
        <v>19</v>
      </c>
      <c r="U28" s="30" t="s">
        <v>20</v>
      </c>
    </row>
    <row r="29" spans="1:21" x14ac:dyDescent="0.25">
      <c r="A29" s="22" t="s">
        <v>169</v>
      </c>
    </row>
    <row r="30" spans="1:21" x14ac:dyDescent="0.25">
      <c r="A30" s="26" t="s">
        <v>37</v>
      </c>
      <c r="B30" s="26">
        <v>126</v>
      </c>
      <c r="C30" s="20">
        <f>IF(C$19=C22,0,1)</f>
        <v>1</v>
      </c>
      <c r="D30" s="20">
        <f>IF(D$19=D22,0,1)</f>
        <v>0</v>
      </c>
      <c r="E30" s="20">
        <f>ABS(E$19-E22)</f>
        <v>39.990000000000009</v>
      </c>
      <c r="F30" s="20">
        <f>ABS(F$19-F22)</f>
        <v>2</v>
      </c>
      <c r="G30" s="20">
        <f>ABS($G$19-G22)</f>
        <v>1</v>
      </c>
      <c r="H30" s="31">
        <f t="shared" ref="H30:T32" si="1">ABS(H$19-H22)</f>
        <v>4.8484848484848464E-2</v>
      </c>
      <c r="I30" s="31">
        <f t="shared" si="1"/>
        <v>0.23030303030303031</v>
      </c>
      <c r="J30" s="31">
        <f t="shared" si="1"/>
        <v>5.0505050505050504E-2</v>
      </c>
      <c r="K30" s="31">
        <f t="shared" si="1"/>
        <v>4.4444444444444446E-2</v>
      </c>
      <c r="L30" s="31">
        <f t="shared" si="1"/>
        <v>0.27676767676767677</v>
      </c>
      <c r="M30" s="31">
        <f t="shared" si="1"/>
        <v>0.27777777777777779</v>
      </c>
      <c r="N30" s="31">
        <f t="shared" si="1"/>
        <v>0.27777777777777779</v>
      </c>
      <c r="O30" s="31">
        <f t="shared" si="1"/>
        <v>0.10000000000000009</v>
      </c>
      <c r="P30" s="31">
        <f t="shared" si="1"/>
        <v>322</v>
      </c>
      <c r="Q30" s="31">
        <f t="shared" si="1"/>
        <v>4.7999999999999989</v>
      </c>
      <c r="R30" s="31">
        <f t="shared" si="1"/>
        <v>5.0999999999999996</v>
      </c>
      <c r="S30" s="31">
        <f t="shared" si="1"/>
        <v>4.6999999999999993</v>
      </c>
      <c r="T30" s="31">
        <f t="shared" si="1"/>
        <v>10.199999999999999</v>
      </c>
      <c r="U30" s="20">
        <f>IF(U$19 = U22,0,1)</f>
        <v>1</v>
      </c>
    </row>
    <row r="31" spans="1:21" x14ac:dyDescent="0.25">
      <c r="A31" s="26" t="s">
        <v>37</v>
      </c>
      <c r="B31" s="26">
        <v>158</v>
      </c>
      <c r="C31" s="20">
        <f t="shared" ref="C31:D32" si="2">IF(C$19=C23,0,1)</f>
        <v>1</v>
      </c>
      <c r="D31" s="20">
        <f t="shared" si="2"/>
        <v>0</v>
      </c>
      <c r="E31" s="20">
        <f t="shared" ref="E31:F32" si="3">ABS(E$19-E23)</f>
        <v>643.98</v>
      </c>
      <c r="F31" s="20">
        <f t="shared" si="3"/>
        <v>0</v>
      </c>
      <c r="G31" s="20">
        <f t="shared" ref="G31:G32" si="4">ABS($G$19-G23)</f>
        <v>3</v>
      </c>
      <c r="H31" s="31">
        <f t="shared" si="1"/>
        <v>0.27860696517412931</v>
      </c>
      <c r="I31" s="31">
        <f t="shared" si="1"/>
        <v>0.19402985074626866</v>
      </c>
      <c r="J31" s="31">
        <f t="shared" si="1"/>
        <v>0.1044776119402985</v>
      </c>
      <c r="K31" s="31">
        <f t="shared" si="1"/>
        <v>7.4626865671641784E-2</v>
      </c>
      <c r="L31" s="31">
        <f t="shared" si="1"/>
        <v>9.4527363184079588E-2</v>
      </c>
      <c r="M31" s="31">
        <f t="shared" si="1"/>
        <v>5.555555555555558E-2</v>
      </c>
      <c r="N31" s="31">
        <f t="shared" si="1"/>
        <v>5.555555555555558E-2</v>
      </c>
      <c r="O31" s="31">
        <f t="shared" si="1"/>
        <v>9.9999999999999978E-2</v>
      </c>
      <c r="P31" s="31">
        <f t="shared" si="1"/>
        <v>274</v>
      </c>
      <c r="Q31" s="31">
        <f t="shared" si="1"/>
        <v>16.100000000000001</v>
      </c>
      <c r="R31" s="31">
        <f t="shared" si="1"/>
        <v>15.6</v>
      </c>
      <c r="S31" s="31">
        <f t="shared" si="1"/>
        <v>7.7000000000000011</v>
      </c>
      <c r="T31" s="31">
        <f t="shared" si="1"/>
        <v>15.7</v>
      </c>
      <c r="U31" s="20">
        <f>IF(U$19 = U23,0,1)</f>
        <v>1</v>
      </c>
    </row>
    <row r="32" spans="1:21" x14ac:dyDescent="0.25">
      <c r="A32" s="26" t="s">
        <v>37</v>
      </c>
      <c r="B32" s="26">
        <v>159</v>
      </c>
      <c r="C32" s="20">
        <f t="shared" si="2"/>
        <v>1</v>
      </c>
      <c r="D32" s="20">
        <f t="shared" si="2"/>
        <v>0</v>
      </c>
      <c r="E32" s="20">
        <f t="shared" si="3"/>
        <v>9.9900000000000091</v>
      </c>
      <c r="F32" s="20">
        <f t="shared" si="3"/>
        <v>2</v>
      </c>
      <c r="G32" s="20">
        <f t="shared" si="4"/>
        <v>3</v>
      </c>
      <c r="H32" s="31">
        <f t="shared" si="1"/>
        <v>0.12820512820512819</v>
      </c>
      <c r="I32" s="31">
        <f t="shared" si="1"/>
        <v>0.25641025641025639</v>
      </c>
      <c r="J32" s="31">
        <f t="shared" si="1"/>
        <v>7.6923076923076927E-2</v>
      </c>
      <c r="K32" s="31">
        <f t="shared" si="1"/>
        <v>2.564102564102564E-2</v>
      </c>
      <c r="L32" s="31">
        <f t="shared" si="1"/>
        <v>0.23076923076923075</v>
      </c>
      <c r="M32" s="31">
        <f t="shared" si="1"/>
        <v>0.16666666666666663</v>
      </c>
      <c r="N32" s="31">
        <f t="shared" si="1"/>
        <v>0.16666666666666669</v>
      </c>
      <c r="O32" s="31">
        <f t="shared" si="1"/>
        <v>0.10000000000000009</v>
      </c>
      <c r="P32" s="31">
        <f t="shared" si="1"/>
        <v>276</v>
      </c>
      <c r="Q32" s="31">
        <f t="shared" si="1"/>
        <v>1.0999999999999996</v>
      </c>
      <c r="R32" s="31">
        <f t="shared" si="1"/>
        <v>6.4</v>
      </c>
      <c r="S32" s="31">
        <f t="shared" si="1"/>
        <v>2.3000000000000007</v>
      </c>
      <c r="T32" s="31">
        <f t="shared" si="1"/>
        <v>0.89999999999999947</v>
      </c>
      <c r="U32" s="20">
        <f>IF(U$19 = U24,0,1)</f>
        <v>0</v>
      </c>
    </row>
    <row r="33" spans="1:21" x14ac:dyDescent="0.25">
      <c r="A33" s="26"/>
      <c r="B33" s="26"/>
      <c r="H33" s="31"/>
      <c r="I33" s="31"/>
      <c r="J33" s="31"/>
      <c r="K33" s="31"/>
      <c r="L33" s="31"/>
      <c r="M33" s="31"/>
      <c r="N33" s="31"/>
      <c r="O33" s="31"/>
      <c r="P33" s="31"/>
      <c r="Q33" s="31"/>
      <c r="R33" s="31"/>
      <c r="S33" s="31"/>
      <c r="T33" s="31"/>
    </row>
    <row r="35" spans="1:21" s="28" customFormat="1" x14ac:dyDescent="0.25">
      <c r="A35" s="27" t="s">
        <v>88</v>
      </c>
    </row>
    <row r="36" spans="1:21" s="30" customFormat="1" ht="33.75" customHeight="1" x14ac:dyDescent="0.25">
      <c r="A36" s="30" t="s">
        <v>84</v>
      </c>
      <c r="B36" s="30" t="s">
        <v>1</v>
      </c>
      <c r="C36" s="30" t="s">
        <v>2</v>
      </c>
      <c r="D36" s="30" t="s">
        <v>3</v>
      </c>
      <c r="E36" s="30" t="s">
        <v>4</v>
      </c>
      <c r="F36" s="30" t="s">
        <v>5</v>
      </c>
      <c r="G36" s="30" t="s">
        <v>6</v>
      </c>
      <c r="H36" s="30" t="s">
        <v>7</v>
      </c>
      <c r="I36" s="30" t="s">
        <v>8</v>
      </c>
      <c r="J36" s="30" t="s">
        <v>9</v>
      </c>
      <c r="K36" s="30" t="s">
        <v>10</v>
      </c>
      <c r="L36" s="30" t="s">
        <v>11</v>
      </c>
      <c r="M36" s="30" t="s">
        <v>12</v>
      </c>
      <c r="N36" s="30" t="s">
        <v>13</v>
      </c>
      <c r="O36" s="30" t="s">
        <v>14</v>
      </c>
      <c r="P36" s="30" t="s">
        <v>15</v>
      </c>
      <c r="Q36" s="30" t="s">
        <v>16</v>
      </c>
      <c r="R36" s="30" t="s">
        <v>17</v>
      </c>
      <c r="S36" s="30" t="s">
        <v>18</v>
      </c>
      <c r="T36" s="30" t="s">
        <v>19</v>
      </c>
      <c r="U36" s="30" t="s">
        <v>20</v>
      </c>
    </row>
    <row r="37" spans="1:21" x14ac:dyDescent="0.25">
      <c r="A37" s="20" t="s">
        <v>72</v>
      </c>
      <c r="B37" s="20" t="s">
        <v>72</v>
      </c>
      <c r="C37" s="20">
        <v>2</v>
      </c>
      <c r="D37" s="20">
        <v>1</v>
      </c>
      <c r="E37" s="20">
        <v>3</v>
      </c>
      <c r="F37" s="20">
        <v>2</v>
      </c>
      <c r="G37" s="20">
        <v>2</v>
      </c>
      <c r="H37" s="20">
        <v>2</v>
      </c>
      <c r="I37" s="20">
        <v>1</v>
      </c>
      <c r="J37" s="20">
        <v>1</v>
      </c>
      <c r="K37" s="20">
        <v>1</v>
      </c>
      <c r="L37" s="20">
        <v>2</v>
      </c>
      <c r="M37" s="20">
        <v>2</v>
      </c>
      <c r="N37" s="20">
        <v>2</v>
      </c>
      <c r="O37" s="20">
        <v>2</v>
      </c>
      <c r="P37" s="20">
        <v>0</v>
      </c>
      <c r="Q37" s="20">
        <v>1</v>
      </c>
      <c r="R37" s="20">
        <v>1</v>
      </c>
      <c r="S37" s="20">
        <v>4</v>
      </c>
      <c r="T37" s="20">
        <v>4</v>
      </c>
      <c r="U37" s="20">
        <v>1</v>
      </c>
    </row>
    <row r="38" spans="1:21" ht="16.5" customHeight="1" x14ac:dyDescent="0.25"/>
    <row r="39" spans="1:21" s="28" customFormat="1" x14ac:dyDescent="0.25">
      <c r="A39" s="27" t="s">
        <v>91</v>
      </c>
    </row>
    <row r="41" spans="1:21" x14ac:dyDescent="0.25">
      <c r="A41" s="26" t="s">
        <v>37</v>
      </c>
      <c r="B41" s="26">
        <v>126</v>
      </c>
      <c r="C41" s="31">
        <f>C30*C$37</f>
        <v>2</v>
      </c>
      <c r="D41" s="31">
        <f>D30*D37</f>
        <v>0</v>
      </c>
      <c r="E41" s="31">
        <f>E30*E37</f>
        <v>119.97000000000003</v>
      </c>
      <c r="F41" s="31">
        <f>F30*F37</f>
        <v>4</v>
      </c>
      <c r="G41" s="31">
        <f>G30*G37</f>
        <v>2</v>
      </c>
      <c r="H41" s="31">
        <f t="shared" ref="H41:U41" si="5">H30*H37</f>
        <v>9.6969696969696928E-2</v>
      </c>
      <c r="I41" s="31">
        <f t="shared" si="5"/>
        <v>0.23030303030303031</v>
      </c>
      <c r="J41" s="31">
        <f t="shared" si="5"/>
        <v>5.0505050505050504E-2</v>
      </c>
      <c r="K41" s="31">
        <f t="shared" si="5"/>
        <v>4.4444444444444446E-2</v>
      </c>
      <c r="L41" s="31">
        <f t="shared" si="5"/>
        <v>0.55353535353535355</v>
      </c>
      <c r="M41" s="31">
        <f t="shared" si="5"/>
        <v>0.55555555555555558</v>
      </c>
      <c r="N41" s="31">
        <f t="shared" si="5"/>
        <v>0.55555555555555558</v>
      </c>
      <c r="O41" s="31">
        <f t="shared" si="5"/>
        <v>0.20000000000000018</v>
      </c>
      <c r="P41" s="31">
        <f t="shared" si="5"/>
        <v>0</v>
      </c>
      <c r="Q41" s="31">
        <f t="shared" si="5"/>
        <v>4.7999999999999989</v>
      </c>
      <c r="R41" s="31">
        <f t="shared" si="5"/>
        <v>5.0999999999999996</v>
      </c>
      <c r="S41" s="31">
        <f t="shared" si="5"/>
        <v>18.799999999999997</v>
      </c>
      <c r="T41" s="31">
        <f t="shared" si="5"/>
        <v>40.799999999999997</v>
      </c>
      <c r="U41" s="20">
        <f t="shared" si="5"/>
        <v>1</v>
      </c>
    </row>
    <row r="42" spans="1:21" x14ac:dyDescent="0.25">
      <c r="A42" s="26" t="s">
        <v>37</v>
      </c>
      <c r="B42" s="26">
        <v>158</v>
      </c>
      <c r="C42" s="31">
        <f>C31*C$37</f>
        <v>2</v>
      </c>
      <c r="D42" s="31">
        <f t="shared" ref="D42:U43" si="6">D31*D$37</f>
        <v>0</v>
      </c>
      <c r="E42" s="31">
        <f t="shared" si="6"/>
        <v>1931.94</v>
      </c>
      <c r="F42" s="31">
        <f t="shared" si="6"/>
        <v>0</v>
      </c>
      <c r="G42" s="31">
        <f t="shared" si="6"/>
        <v>6</v>
      </c>
      <c r="H42" s="31">
        <f t="shared" si="6"/>
        <v>0.55721393034825861</v>
      </c>
      <c r="I42" s="31">
        <f t="shared" si="6"/>
        <v>0.19402985074626866</v>
      </c>
      <c r="J42" s="31">
        <f t="shared" si="6"/>
        <v>0.1044776119402985</v>
      </c>
      <c r="K42" s="31">
        <f t="shared" si="6"/>
        <v>7.4626865671641784E-2</v>
      </c>
      <c r="L42" s="31">
        <f t="shared" si="6"/>
        <v>0.18905472636815918</v>
      </c>
      <c r="M42" s="31">
        <f t="shared" si="6"/>
        <v>0.11111111111111116</v>
      </c>
      <c r="N42" s="31">
        <f t="shared" si="6"/>
        <v>0.11111111111111116</v>
      </c>
      <c r="O42" s="31">
        <f t="shared" si="6"/>
        <v>0.19999999999999996</v>
      </c>
      <c r="P42" s="31">
        <f t="shared" si="6"/>
        <v>0</v>
      </c>
      <c r="Q42" s="31">
        <f t="shared" si="6"/>
        <v>16.100000000000001</v>
      </c>
      <c r="R42" s="31">
        <f t="shared" si="6"/>
        <v>15.6</v>
      </c>
      <c r="S42" s="31">
        <f t="shared" si="6"/>
        <v>30.800000000000004</v>
      </c>
      <c r="T42" s="31">
        <f t="shared" si="6"/>
        <v>62.8</v>
      </c>
      <c r="U42" s="20">
        <f t="shared" si="6"/>
        <v>1</v>
      </c>
    </row>
    <row r="43" spans="1:21" x14ac:dyDescent="0.25">
      <c r="A43" s="26" t="s">
        <v>37</v>
      </c>
      <c r="B43" s="26">
        <v>159</v>
      </c>
      <c r="C43" s="31">
        <f>C32*C$37</f>
        <v>2</v>
      </c>
      <c r="D43" s="31">
        <f t="shared" si="6"/>
        <v>0</v>
      </c>
      <c r="E43" s="31">
        <f t="shared" si="6"/>
        <v>29.970000000000027</v>
      </c>
      <c r="F43" s="31">
        <f t="shared" si="6"/>
        <v>4</v>
      </c>
      <c r="G43" s="31">
        <f t="shared" si="6"/>
        <v>6</v>
      </c>
      <c r="H43" s="31">
        <f t="shared" si="6"/>
        <v>0.25641025641025639</v>
      </c>
      <c r="I43" s="31">
        <f t="shared" si="6"/>
        <v>0.25641025641025639</v>
      </c>
      <c r="J43" s="31">
        <f t="shared" si="6"/>
        <v>7.6923076923076927E-2</v>
      </c>
      <c r="K43" s="31">
        <f t="shared" si="6"/>
        <v>2.564102564102564E-2</v>
      </c>
      <c r="L43" s="31">
        <f t="shared" si="6"/>
        <v>0.46153846153846151</v>
      </c>
      <c r="M43" s="31">
        <f t="shared" si="6"/>
        <v>0.33333333333333326</v>
      </c>
      <c r="N43" s="31">
        <f t="shared" si="6"/>
        <v>0.33333333333333337</v>
      </c>
      <c r="O43" s="31">
        <f t="shared" si="6"/>
        <v>0.20000000000000018</v>
      </c>
      <c r="P43" s="31">
        <f t="shared" si="6"/>
        <v>0</v>
      </c>
      <c r="Q43" s="31">
        <f t="shared" si="6"/>
        <v>1.0999999999999996</v>
      </c>
      <c r="R43" s="31">
        <f t="shared" si="6"/>
        <v>6.4</v>
      </c>
      <c r="S43" s="31">
        <f t="shared" si="6"/>
        <v>9.2000000000000028</v>
      </c>
      <c r="T43" s="31">
        <f t="shared" si="6"/>
        <v>3.5999999999999979</v>
      </c>
      <c r="U43" s="20">
        <f t="shared" si="6"/>
        <v>0</v>
      </c>
    </row>
    <row r="44" spans="1:21" x14ac:dyDescent="0.25">
      <c r="A44" s="26"/>
      <c r="B44" s="26"/>
      <c r="C44" s="31"/>
      <c r="D44" s="31"/>
      <c r="E44" s="31"/>
      <c r="F44" s="31"/>
      <c r="G44" s="31"/>
      <c r="H44" s="31"/>
      <c r="I44" s="31"/>
      <c r="J44" s="31"/>
      <c r="K44" s="31"/>
      <c r="L44" s="31"/>
      <c r="M44" s="31"/>
      <c r="N44" s="31"/>
      <c r="O44" s="31"/>
      <c r="P44" s="31"/>
      <c r="Q44" s="31"/>
      <c r="R44" s="31"/>
      <c r="S44" s="31"/>
      <c r="T44" s="31"/>
    </row>
    <row r="47" spans="1:21" s="28" customFormat="1" x14ac:dyDescent="0.25">
      <c r="A47" s="27" t="s">
        <v>90</v>
      </c>
    </row>
    <row r="48" spans="1:21" x14ac:dyDescent="0.25">
      <c r="A48" s="22" t="s">
        <v>169</v>
      </c>
    </row>
    <row r="49" spans="1:4" x14ac:dyDescent="0.25">
      <c r="A49" s="22" t="s">
        <v>84</v>
      </c>
      <c r="B49" s="22" t="s">
        <v>1</v>
      </c>
      <c r="C49" s="22" t="s">
        <v>92</v>
      </c>
      <c r="D49" s="22" t="s">
        <v>93</v>
      </c>
    </row>
    <row r="50" spans="1:4" x14ac:dyDescent="0.25">
      <c r="A50" s="26" t="s">
        <v>37</v>
      </c>
      <c r="B50" s="26">
        <v>126</v>
      </c>
      <c r="C50" s="31">
        <f>SUM(C41:U41)</f>
        <v>200.7568686868687</v>
      </c>
      <c r="D50" s="26">
        <v>1224</v>
      </c>
    </row>
    <row r="51" spans="1:4" x14ac:dyDescent="0.25">
      <c r="A51" s="26" t="s">
        <v>37</v>
      </c>
      <c r="B51" s="26">
        <v>158</v>
      </c>
      <c r="C51" s="31">
        <f>SUM(C42:U42)</f>
        <v>2067.7816252072971</v>
      </c>
      <c r="D51" s="26">
        <v>104</v>
      </c>
    </row>
    <row r="52" spans="1:4" x14ac:dyDescent="0.25">
      <c r="A52" s="26" t="s">
        <v>37</v>
      </c>
      <c r="B52" s="26">
        <v>159</v>
      </c>
      <c r="C52" s="31">
        <f>SUM(C43:U43)</f>
        <v>64.213589743589779</v>
      </c>
      <c r="D52" s="26">
        <v>84</v>
      </c>
    </row>
    <row r="53" spans="1:4" x14ac:dyDescent="0.25">
      <c r="A53" s="26"/>
      <c r="B53" s="26"/>
      <c r="C53" s="31"/>
      <c r="D53" s="26"/>
    </row>
    <row r="55" spans="1:4" s="21" customFormat="1" x14ac:dyDescent="0.25">
      <c r="A55" s="33" t="s">
        <v>168</v>
      </c>
    </row>
    <row r="56" spans="1:4" x14ac:dyDescent="0.25">
      <c r="A56" s="22" t="s">
        <v>169</v>
      </c>
    </row>
    <row r="57" spans="1:4" x14ac:dyDescent="0.25">
      <c r="A57" s="20" t="s">
        <v>94</v>
      </c>
      <c r="B57" s="34">
        <v>84</v>
      </c>
      <c r="C57" s="20" t="s">
        <v>167</v>
      </c>
    </row>
    <row r="58" spans="1:4" x14ac:dyDescent="0.25">
      <c r="A58" s="20" t="s">
        <v>107</v>
      </c>
      <c r="B58" s="35">
        <v>140</v>
      </c>
      <c r="C58" s="20" t="s">
        <v>104</v>
      </c>
    </row>
    <row r="59" spans="1:4" x14ac:dyDescent="0.25">
      <c r="A59" s="20" t="s">
        <v>101</v>
      </c>
      <c r="B59" s="36">
        <f>B57*B58</f>
        <v>11760</v>
      </c>
      <c r="C59" s="20" t="s">
        <v>106</v>
      </c>
    </row>
    <row r="60" spans="1:4" x14ac:dyDescent="0.25">
      <c r="A60" s="20" t="s">
        <v>95</v>
      </c>
      <c r="B60" s="34">
        <f>'Potential New Product List'!V19</f>
        <v>0.05</v>
      </c>
      <c r="C60" s="20" t="s">
        <v>104</v>
      </c>
    </row>
    <row r="61" spans="1:4" x14ac:dyDescent="0.25">
      <c r="A61" s="20" t="s">
        <v>105</v>
      </c>
      <c r="B61" s="36">
        <f>B59*B60</f>
        <v>588</v>
      </c>
      <c r="C61" s="20" t="s">
        <v>108</v>
      </c>
    </row>
  </sheetData>
  <pageMargins left="0.7" right="0.7" top="0.75" bottom="0.75" header="0.3" footer="0.3"/>
  <pageSetup orientation="portrait" horizontalDpi="4294967293" verticalDpi="4294967293"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2" sqref="A2"/>
    </sheetView>
  </sheetViews>
  <sheetFormatPr defaultColWidth="11.42578125" defaultRowHeight="15" x14ac:dyDescent="0.25"/>
  <cols>
    <col min="1" max="1" width="24.140625" customWidth="1"/>
    <col min="2" max="2" width="12.85546875" customWidth="1"/>
  </cols>
  <sheetData>
    <row r="1" spans="1:2" x14ac:dyDescent="0.25">
      <c r="A1" s="2" t="s">
        <v>6</v>
      </c>
      <c r="B1" s="2" t="s">
        <v>73</v>
      </c>
    </row>
    <row r="2" spans="1:2" x14ac:dyDescent="0.25">
      <c r="A2" s="8" t="s">
        <v>44</v>
      </c>
      <c r="B2" s="8">
        <v>0</v>
      </c>
    </row>
    <row r="3" spans="1:2" x14ac:dyDescent="0.25">
      <c r="A3" t="s">
        <v>24</v>
      </c>
      <c r="B3">
        <v>1</v>
      </c>
    </row>
    <row r="4" spans="1:2" x14ac:dyDescent="0.25">
      <c r="A4" t="s">
        <v>66</v>
      </c>
      <c r="B4">
        <v>2</v>
      </c>
    </row>
    <row r="5" spans="1:2" x14ac:dyDescent="0.25">
      <c r="A5" t="s">
        <v>39</v>
      </c>
      <c r="B5">
        <v>3</v>
      </c>
    </row>
    <row r="6" spans="1:2" x14ac:dyDescent="0.25">
      <c r="A6" t="s">
        <v>69</v>
      </c>
      <c r="B6">
        <v>4</v>
      </c>
    </row>
    <row r="8" spans="1:2" x14ac:dyDescent="0.25">
      <c r="A8" t="s">
        <v>81</v>
      </c>
    </row>
    <row r="9" spans="1:2" x14ac:dyDescent="0.25">
      <c r="A9" t="s">
        <v>82</v>
      </c>
    </row>
    <row r="10" spans="1:2" x14ac:dyDescent="0.25">
      <c r="A10" t="s">
        <v>83</v>
      </c>
    </row>
  </sheetData>
  <customSheetViews>
    <customSheetView guid="{0E60F5D3-6264-4CC1-A007-66AE815EFEE7}">
      <selection activeCell="A11" sqref="A11"/>
      <pageMargins left="0.75" right="0.75" top="1" bottom="1" header="0.5" footer="0.5"/>
    </customSheetView>
    <customSheetView guid="{E773EDD3-07CB-0342-92CD-1C6EFAD01BAD}">
      <selection activeCell="B6" sqref="B6"/>
      <pageMargins left="0.7" right="0.7" top="0.75" bottom="0.75" header="0.3" footer="0.3"/>
    </customSheetView>
  </customSheetView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zoomScaleNormal="100" workbookViewId="0">
      <pane ySplit="2" topLeftCell="A3" activePane="bottomLeft" state="frozen"/>
      <selection pane="bottomLeft" activeCell="A3" sqref="A3"/>
    </sheetView>
  </sheetViews>
  <sheetFormatPr defaultColWidth="8.85546875" defaultRowHeight="15" x14ac:dyDescent="0.25"/>
  <cols>
    <col min="1" max="1" width="16.28515625" customWidth="1"/>
    <col min="2" max="2" width="7.5703125" customWidth="1"/>
    <col min="3" max="3" width="11.85546875" bestFit="1" customWidth="1"/>
    <col min="4" max="4" width="15.85546875" bestFit="1" customWidth="1"/>
    <col min="5" max="5" width="10" style="4" bestFit="1" customWidth="1"/>
    <col min="6" max="6" width="9.85546875" customWidth="1"/>
    <col min="7" max="7" width="11.5703125" bestFit="1" customWidth="1"/>
    <col min="8" max="8" width="9.28515625" customWidth="1"/>
    <col min="9" max="9" width="8.5703125" customWidth="1"/>
    <col min="10" max="10" width="9.7109375" customWidth="1"/>
    <col min="11" max="11" width="8.140625" customWidth="1"/>
    <col min="12" max="12" width="8.85546875" customWidth="1"/>
    <col min="13" max="13" width="9.28515625" customWidth="1"/>
    <col min="14" max="14" width="10.28515625" customWidth="1"/>
    <col min="15" max="15" width="16.42578125" customWidth="1"/>
    <col min="16" max="16" width="11.7109375" customWidth="1"/>
    <col min="17" max="17" width="11" customWidth="1"/>
    <col min="18" max="18" width="9.28515625" customWidth="1"/>
    <col min="19" max="19" width="8.42578125" customWidth="1"/>
    <col min="20" max="20" width="8.7109375" customWidth="1"/>
    <col min="21" max="21" width="9.5703125" bestFit="1" customWidth="1"/>
  </cols>
  <sheetData>
    <row r="1" spans="1:23" ht="18.75" x14ac:dyDescent="0.3">
      <c r="A1" s="42" t="s">
        <v>103</v>
      </c>
    </row>
    <row r="2" spans="1:23" s="23" customFormat="1" ht="44.25" customHeight="1" x14ac:dyDescent="0.25">
      <c r="A2" s="23" t="s">
        <v>84</v>
      </c>
      <c r="B2" s="23" t="s">
        <v>178</v>
      </c>
      <c r="C2" s="23" t="s">
        <v>2</v>
      </c>
      <c r="D2" s="23" t="s">
        <v>3</v>
      </c>
      <c r="E2" s="41" t="s">
        <v>4</v>
      </c>
      <c r="F2" s="23" t="s">
        <v>177</v>
      </c>
      <c r="G2" s="23" t="s">
        <v>6</v>
      </c>
      <c r="H2" s="23" t="s">
        <v>7</v>
      </c>
      <c r="I2" s="23" t="s">
        <v>8</v>
      </c>
      <c r="J2" s="23" t="s">
        <v>9</v>
      </c>
      <c r="K2" s="23" t="s">
        <v>10</v>
      </c>
      <c r="L2" s="23" t="s">
        <v>11</v>
      </c>
      <c r="M2" s="23" t="s">
        <v>12</v>
      </c>
      <c r="N2" s="23" t="s">
        <v>13</v>
      </c>
      <c r="O2" s="23" t="s">
        <v>176</v>
      </c>
      <c r="P2" s="23" t="s">
        <v>15</v>
      </c>
      <c r="Q2" s="23" t="s">
        <v>16</v>
      </c>
      <c r="R2" s="23" t="s">
        <v>17</v>
      </c>
      <c r="S2" s="23" t="s">
        <v>18</v>
      </c>
      <c r="T2" s="23" t="s">
        <v>19</v>
      </c>
      <c r="U2" s="23" t="s">
        <v>20</v>
      </c>
      <c r="V2" s="23" t="s">
        <v>95</v>
      </c>
      <c r="W2" s="23" t="s">
        <v>102</v>
      </c>
    </row>
    <row r="3" spans="1:23" x14ac:dyDescent="0.25">
      <c r="A3" t="s">
        <v>21</v>
      </c>
      <c r="B3">
        <v>101</v>
      </c>
      <c r="C3" t="s">
        <v>22</v>
      </c>
      <c r="D3" t="s">
        <v>23</v>
      </c>
      <c r="E3" s="4">
        <v>949</v>
      </c>
      <c r="F3">
        <v>1</v>
      </c>
      <c r="G3" t="s">
        <v>24</v>
      </c>
      <c r="H3">
        <v>3</v>
      </c>
      <c r="I3">
        <v>3</v>
      </c>
      <c r="J3">
        <v>2</v>
      </c>
      <c r="K3">
        <v>0</v>
      </c>
      <c r="L3">
        <v>0</v>
      </c>
      <c r="M3">
        <v>2</v>
      </c>
      <c r="N3">
        <v>0</v>
      </c>
      <c r="O3">
        <v>0.9</v>
      </c>
      <c r="P3">
        <v>1967</v>
      </c>
      <c r="Q3">
        <v>25.8</v>
      </c>
      <c r="R3">
        <v>23.94</v>
      </c>
      <c r="S3">
        <v>6.62</v>
      </c>
      <c r="T3">
        <v>16.89</v>
      </c>
      <c r="U3" t="s">
        <v>25</v>
      </c>
      <c r="V3">
        <v>0.15</v>
      </c>
      <c r="W3">
        <v>12</v>
      </c>
    </row>
    <row r="4" spans="1:23" x14ac:dyDescent="0.25">
      <c r="A4" t="s">
        <v>21</v>
      </c>
      <c r="B4">
        <v>102</v>
      </c>
      <c r="C4" t="s">
        <v>26</v>
      </c>
      <c r="D4" t="s">
        <v>23</v>
      </c>
      <c r="E4" s="4">
        <v>2249.9899999999998</v>
      </c>
      <c r="F4">
        <v>1</v>
      </c>
      <c r="G4" t="s">
        <v>39</v>
      </c>
      <c r="H4">
        <v>2</v>
      </c>
      <c r="I4">
        <v>1</v>
      </c>
      <c r="J4">
        <v>0</v>
      </c>
      <c r="K4">
        <v>0</v>
      </c>
      <c r="L4">
        <v>0</v>
      </c>
      <c r="M4">
        <v>1</v>
      </c>
      <c r="N4">
        <v>0</v>
      </c>
      <c r="O4">
        <v>0.9</v>
      </c>
      <c r="P4">
        <v>4806</v>
      </c>
      <c r="Q4">
        <v>50</v>
      </c>
      <c r="R4">
        <v>35</v>
      </c>
      <c r="S4">
        <v>31.75</v>
      </c>
      <c r="T4">
        <v>19</v>
      </c>
      <c r="U4" t="s">
        <v>27</v>
      </c>
      <c r="V4">
        <v>0.25</v>
      </c>
      <c r="W4">
        <v>8</v>
      </c>
    </row>
    <row r="5" spans="1:23" x14ac:dyDescent="0.25">
      <c r="A5" t="s">
        <v>21</v>
      </c>
      <c r="B5">
        <v>103</v>
      </c>
      <c r="C5" t="s">
        <v>28</v>
      </c>
      <c r="D5" t="s">
        <v>23</v>
      </c>
      <c r="E5" s="4">
        <v>399</v>
      </c>
      <c r="F5">
        <v>1</v>
      </c>
      <c r="G5" t="s">
        <v>24</v>
      </c>
      <c r="H5">
        <v>3</v>
      </c>
      <c r="I5">
        <v>0</v>
      </c>
      <c r="J5">
        <v>0</v>
      </c>
      <c r="K5">
        <v>0</v>
      </c>
      <c r="L5">
        <v>0</v>
      </c>
      <c r="M5">
        <v>1</v>
      </c>
      <c r="N5">
        <v>0</v>
      </c>
      <c r="O5">
        <v>0.9</v>
      </c>
      <c r="P5">
        <v>12076</v>
      </c>
      <c r="Q5">
        <v>17.399999999999999</v>
      </c>
      <c r="R5">
        <v>10.5</v>
      </c>
      <c r="S5">
        <v>8.3000000000000007</v>
      </c>
      <c r="T5">
        <v>10.199999999999999</v>
      </c>
      <c r="U5" t="s">
        <v>25</v>
      </c>
      <c r="V5">
        <v>0.08</v>
      </c>
      <c r="W5">
        <v>12</v>
      </c>
    </row>
    <row r="6" spans="1:23" x14ac:dyDescent="0.25">
      <c r="A6" t="s">
        <v>29</v>
      </c>
      <c r="B6">
        <v>104</v>
      </c>
      <c r="C6" t="s">
        <v>30</v>
      </c>
      <c r="D6" t="s">
        <v>23</v>
      </c>
      <c r="E6" s="4">
        <v>409.99</v>
      </c>
      <c r="F6">
        <v>1</v>
      </c>
      <c r="G6" t="s">
        <v>39</v>
      </c>
      <c r="H6">
        <v>49</v>
      </c>
      <c r="I6">
        <v>19</v>
      </c>
      <c r="J6">
        <v>8</v>
      </c>
      <c r="K6">
        <v>3</v>
      </c>
      <c r="L6">
        <v>9</v>
      </c>
      <c r="M6">
        <v>7</v>
      </c>
      <c r="N6">
        <v>8</v>
      </c>
      <c r="O6">
        <v>0.8</v>
      </c>
      <c r="P6">
        <v>109</v>
      </c>
      <c r="Q6">
        <v>5.7</v>
      </c>
      <c r="R6">
        <v>15</v>
      </c>
      <c r="S6">
        <v>9.9</v>
      </c>
      <c r="T6">
        <v>1.3</v>
      </c>
      <c r="U6" t="s">
        <v>27</v>
      </c>
      <c r="V6">
        <v>0.08</v>
      </c>
      <c r="W6">
        <v>196</v>
      </c>
    </row>
    <row r="7" spans="1:23" x14ac:dyDescent="0.25">
      <c r="A7" t="s">
        <v>29</v>
      </c>
      <c r="B7">
        <v>105</v>
      </c>
      <c r="C7" t="s">
        <v>31</v>
      </c>
      <c r="D7" t="s">
        <v>32</v>
      </c>
      <c r="E7" s="4">
        <v>1079.99</v>
      </c>
      <c r="F7">
        <v>1</v>
      </c>
      <c r="G7" t="s">
        <v>39</v>
      </c>
      <c r="H7">
        <v>58</v>
      </c>
      <c r="I7">
        <v>31</v>
      </c>
      <c r="J7">
        <v>11</v>
      </c>
      <c r="K7">
        <v>7</v>
      </c>
      <c r="L7">
        <v>36</v>
      </c>
      <c r="M7">
        <v>7</v>
      </c>
      <c r="N7">
        <v>20</v>
      </c>
      <c r="O7">
        <v>0.7</v>
      </c>
      <c r="P7">
        <v>268</v>
      </c>
      <c r="Q7">
        <v>7</v>
      </c>
      <c r="R7">
        <v>12.9</v>
      </c>
      <c r="S7">
        <v>0.3</v>
      </c>
      <c r="T7">
        <v>8.9</v>
      </c>
      <c r="U7" t="s">
        <v>25</v>
      </c>
      <c r="V7">
        <v>0.09</v>
      </c>
      <c r="W7">
        <v>232</v>
      </c>
    </row>
    <row r="8" spans="1:23" x14ac:dyDescent="0.25">
      <c r="A8" t="s">
        <v>37</v>
      </c>
      <c r="B8">
        <v>126</v>
      </c>
      <c r="C8" t="s">
        <v>38</v>
      </c>
      <c r="D8" t="s">
        <v>23</v>
      </c>
      <c r="E8" s="4">
        <v>179.99</v>
      </c>
      <c r="F8">
        <v>1</v>
      </c>
      <c r="G8" t="s">
        <v>39</v>
      </c>
      <c r="H8">
        <v>306</v>
      </c>
      <c r="I8">
        <v>114</v>
      </c>
      <c r="J8">
        <v>25</v>
      </c>
      <c r="K8">
        <v>22</v>
      </c>
      <c r="L8">
        <v>28</v>
      </c>
      <c r="M8">
        <v>42</v>
      </c>
      <c r="N8">
        <v>12</v>
      </c>
      <c r="O8">
        <v>0.8</v>
      </c>
      <c r="P8">
        <v>2</v>
      </c>
      <c r="Q8">
        <v>13.7</v>
      </c>
      <c r="R8">
        <v>8.5</v>
      </c>
      <c r="S8">
        <v>22.3</v>
      </c>
      <c r="T8">
        <v>17.5</v>
      </c>
      <c r="U8" t="s">
        <v>27</v>
      </c>
      <c r="V8">
        <v>0.08</v>
      </c>
      <c r="W8">
        <v>1224</v>
      </c>
    </row>
    <row r="9" spans="1:23" x14ac:dyDescent="0.25">
      <c r="A9" t="s">
        <v>40</v>
      </c>
      <c r="B9">
        <v>127</v>
      </c>
      <c r="C9" t="s">
        <v>28</v>
      </c>
      <c r="D9" t="s">
        <v>35</v>
      </c>
      <c r="E9" s="4">
        <v>396.35</v>
      </c>
      <c r="F9">
        <v>1</v>
      </c>
      <c r="G9" t="s">
        <v>24</v>
      </c>
      <c r="H9">
        <v>8</v>
      </c>
      <c r="I9">
        <v>0</v>
      </c>
      <c r="J9">
        <v>1</v>
      </c>
      <c r="K9">
        <v>0</v>
      </c>
      <c r="L9">
        <v>2</v>
      </c>
      <c r="M9">
        <v>1</v>
      </c>
      <c r="N9">
        <v>1</v>
      </c>
      <c r="O9">
        <v>0.3</v>
      </c>
      <c r="P9">
        <v>60</v>
      </c>
      <c r="Q9">
        <v>63</v>
      </c>
      <c r="R9">
        <v>17.899999999999999</v>
      </c>
      <c r="S9">
        <v>15.9</v>
      </c>
      <c r="T9">
        <v>12.7</v>
      </c>
      <c r="U9" t="s">
        <v>27</v>
      </c>
      <c r="V9">
        <v>0.12</v>
      </c>
      <c r="W9">
        <v>32</v>
      </c>
    </row>
    <row r="10" spans="1:23" x14ac:dyDescent="0.25">
      <c r="A10" t="s">
        <v>40</v>
      </c>
      <c r="B10">
        <v>128</v>
      </c>
      <c r="C10" t="s">
        <v>41</v>
      </c>
      <c r="D10" t="s">
        <v>23</v>
      </c>
      <c r="E10" s="4">
        <v>262.98</v>
      </c>
      <c r="F10">
        <v>3</v>
      </c>
      <c r="G10" t="s">
        <v>24</v>
      </c>
      <c r="H10">
        <v>22</v>
      </c>
      <c r="I10">
        <v>8</v>
      </c>
      <c r="J10">
        <v>3</v>
      </c>
      <c r="K10">
        <v>1</v>
      </c>
      <c r="L10">
        <v>3</v>
      </c>
      <c r="M10">
        <v>5</v>
      </c>
      <c r="N10">
        <v>1</v>
      </c>
      <c r="O10">
        <v>0.8</v>
      </c>
      <c r="P10">
        <v>29</v>
      </c>
      <c r="Q10">
        <v>57</v>
      </c>
      <c r="R10">
        <v>17.3</v>
      </c>
      <c r="S10">
        <v>23.5</v>
      </c>
      <c r="T10">
        <v>25.8</v>
      </c>
      <c r="U10" t="s">
        <v>25</v>
      </c>
      <c r="V10">
        <v>0.12</v>
      </c>
      <c r="W10">
        <v>88</v>
      </c>
    </row>
    <row r="11" spans="1:23" x14ac:dyDescent="0.25">
      <c r="A11" t="s">
        <v>42</v>
      </c>
      <c r="B11">
        <v>129</v>
      </c>
      <c r="C11" t="s">
        <v>43</v>
      </c>
      <c r="D11" t="s">
        <v>23</v>
      </c>
      <c r="E11" s="4">
        <v>83.11</v>
      </c>
      <c r="F11">
        <v>0.4</v>
      </c>
      <c r="G11" t="s">
        <v>24</v>
      </c>
      <c r="H11">
        <v>0</v>
      </c>
      <c r="I11">
        <v>0</v>
      </c>
      <c r="J11">
        <v>0</v>
      </c>
      <c r="K11">
        <v>1</v>
      </c>
      <c r="L11">
        <v>3</v>
      </c>
      <c r="M11">
        <v>1</v>
      </c>
      <c r="N11">
        <v>1</v>
      </c>
      <c r="O11">
        <v>0.1</v>
      </c>
      <c r="P11">
        <v>17502</v>
      </c>
      <c r="Q11">
        <v>10.3</v>
      </c>
      <c r="R11">
        <v>0</v>
      </c>
      <c r="S11">
        <v>0</v>
      </c>
      <c r="T11">
        <v>0</v>
      </c>
      <c r="U11" t="s">
        <v>27</v>
      </c>
      <c r="V11">
        <v>0.35</v>
      </c>
      <c r="W11">
        <v>0</v>
      </c>
    </row>
    <row r="12" spans="1:23" x14ac:dyDescent="0.25">
      <c r="A12" t="s">
        <v>42</v>
      </c>
      <c r="B12">
        <v>130</v>
      </c>
      <c r="C12" t="s">
        <v>41</v>
      </c>
      <c r="D12" t="s">
        <v>23</v>
      </c>
      <c r="E12" s="4">
        <v>26.78</v>
      </c>
      <c r="F12">
        <v>0</v>
      </c>
      <c r="G12" t="s">
        <v>44</v>
      </c>
      <c r="H12">
        <v>6</v>
      </c>
      <c r="I12">
        <v>2</v>
      </c>
      <c r="J12">
        <v>0</v>
      </c>
      <c r="K12">
        <v>0</v>
      </c>
      <c r="L12">
        <v>1</v>
      </c>
      <c r="M12">
        <v>1</v>
      </c>
      <c r="N12">
        <v>0</v>
      </c>
      <c r="O12">
        <v>0.9</v>
      </c>
      <c r="Q12">
        <v>1</v>
      </c>
      <c r="R12">
        <v>3.3</v>
      </c>
      <c r="S12">
        <v>1.6</v>
      </c>
      <c r="T12">
        <v>4.7</v>
      </c>
      <c r="U12" t="s">
        <v>25</v>
      </c>
      <c r="V12">
        <v>0.3</v>
      </c>
      <c r="W12">
        <v>24</v>
      </c>
    </row>
    <row r="13" spans="1:23" x14ac:dyDescent="0.25">
      <c r="A13" t="s">
        <v>42</v>
      </c>
      <c r="B13">
        <v>131</v>
      </c>
      <c r="C13" t="s">
        <v>41</v>
      </c>
      <c r="D13" t="s">
        <v>23</v>
      </c>
      <c r="E13" s="4">
        <v>43.22</v>
      </c>
      <c r="F13">
        <v>0</v>
      </c>
      <c r="G13" t="s">
        <v>44</v>
      </c>
      <c r="H13">
        <v>5</v>
      </c>
      <c r="I13">
        <v>0</v>
      </c>
      <c r="J13">
        <v>0</v>
      </c>
      <c r="K13">
        <v>0</v>
      </c>
      <c r="L13">
        <v>0</v>
      </c>
      <c r="M13">
        <v>1</v>
      </c>
      <c r="N13">
        <v>0</v>
      </c>
      <c r="O13">
        <v>1</v>
      </c>
      <c r="Q13">
        <v>1</v>
      </c>
      <c r="R13">
        <v>4.7</v>
      </c>
      <c r="S13">
        <v>2.9</v>
      </c>
      <c r="T13">
        <v>6.3</v>
      </c>
      <c r="U13" t="s">
        <v>25</v>
      </c>
      <c r="V13">
        <v>0.3</v>
      </c>
      <c r="W13">
        <v>20</v>
      </c>
    </row>
    <row r="14" spans="1:23" x14ac:dyDescent="0.25">
      <c r="A14" t="s">
        <v>21</v>
      </c>
      <c r="B14">
        <v>142</v>
      </c>
      <c r="C14" t="s">
        <v>45</v>
      </c>
      <c r="D14" t="s">
        <v>23</v>
      </c>
      <c r="E14" s="4">
        <v>609.99</v>
      </c>
      <c r="F14">
        <v>1</v>
      </c>
      <c r="G14" t="s">
        <v>39</v>
      </c>
      <c r="H14">
        <v>21</v>
      </c>
      <c r="I14">
        <v>7</v>
      </c>
      <c r="J14">
        <v>3</v>
      </c>
      <c r="K14">
        <v>0</v>
      </c>
      <c r="L14">
        <v>12</v>
      </c>
      <c r="M14">
        <v>5</v>
      </c>
      <c r="N14">
        <v>3</v>
      </c>
      <c r="O14">
        <v>0.6</v>
      </c>
      <c r="Q14">
        <v>29.1</v>
      </c>
      <c r="R14">
        <v>20.95</v>
      </c>
      <c r="S14">
        <v>8.4700000000000006</v>
      </c>
      <c r="T14">
        <v>20.71</v>
      </c>
      <c r="U14" t="s">
        <v>25</v>
      </c>
      <c r="V14">
        <v>0.09</v>
      </c>
      <c r="W14">
        <v>84</v>
      </c>
    </row>
    <row r="15" spans="1:23" x14ac:dyDescent="0.25">
      <c r="A15" t="s">
        <v>29</v>
      </c>
      <c r="B15">
        <v>143</v>
      </c>
      <c r="C15" t="s">
        <v>22</v>
      </c>
      <c r="D15" t="s">
        <v>46</v>
      </c>
      <c r="E15" s="4">
        <v>770.6</v>
      </c>
      <c r="F15">
        <v>1</v>
      </c>
      <c r="G15" t="s">
        <v>24</v>
      </c>
      <c r="H15">
        <v>22</v>
      </c>
      <c r="I15">
        <v>14</v>
      </c>
      <c r="J15">
        <v>4</v>
      </c>
      <c r="K15">
        <v>5</v>
      </c>
      <c r="L15">
        <v>6</v>
      </c>
      <c r="M15">
        <v>6</v>
      </c>
      <c r="N15">
        <v>2</v>
      </c>
      <c r="O15">
        <v>0.7</v>
      </c>
      <c r="P15">
        <v>1473</v>
      </c>
      <c r="Q15">
        <v>3.54</v>
      </c>
      <c r="R15">
        <v>12.72</v>
      </c>
      <c r="S15">
        <v>8.9</v>
      </c>
      <c r="T15">
        <v>0.71</v>
      </c>
      <c r="U15" t="s">
        <v>25</v>
      </c>
      <c r="V15">
        <v>0.15</v>
      </c>
      <c r="W15">
        <v>88</v>
      </c>
    </row>
    <row r="16" spans="1:23" x14ac:dyDescent="0.25">
      <c r="A16" t="s">
        <v>48</v>
      </c>
      <c r="B16">
        <v>156</v>
      </c>
      <c r="C16" t="s">
        <v>38</v>
      </c>
      <c r="D16" t="s">
        <v>23</v>
      </c>
      <c r="E16" s="4">
        <v>359.99</v>
      </c>
      <c r="F16">
        <v>3</v>
      </c>
      <c r="G16" t="s">
        <v>24</v>
      </c>
      <c r="H16">
        <v>90</v>
      </c>
      <c r="I16">
        <v>27</v>
      </c>
      <c r="J16">
        <v>10</v>
      </c>
      <c r="K16">
        <v>4</v>
      </c>
      <c r="L16">
        <v>4</v>
      </c>
      <c r="M16">
        <v>7</v>
      </c>
      <c r="N16">
        <v>3</v>
      </c>
      <c r="O16">
        <v>0.9</v>
      </c>
      <c r="P16">
        <v>1</v>
      </c>
      <c r="Q16">
        <v>7</v>
      </c>
      <c r="R16">
        <v>9.1999999999999993</v>
      </c>
      <c r="S16">
        <v>11.2</v>
      </c>
      <c r="T16">
        <v>3.2</v>
      </c>
      <c r="U16" t="s">
        <v>25</v>
      </c>
      <c r="V16">
        <v>0.2</v>
      </c>
      <c r="W16">
        <v>360</v>
      </c>
    </row>
    <row r="17" spans="1:23" x14ac:dyDescent="0.25">
      <c r="A17" t="s">
        <v>48</v>
      </c>
      <c r="B17">
        <v>157</v>
      </c>
      <c r="C17" t="s">
        <v>49</v>
      </c>
      <c r="D17" t="s">
        <v>33</v>
      </c>
      <c r="E17" s="4">
        <v>1276.57</v>
      </c>
      <c r="F17">
        <v>2</v>
      </c>
      <c r="G17" t="s">
        <v>24</v>
      </c>
      <c r="H17">
        <v>164</v>
      </c>
      <c r="I17">
        <v>33</v>
      </c>
      <c r="J17">
        <v>6</v>
      </c>
      <c r="K17">
        <v>13</v>
      </c>
      <c r="L17">
        <v>6</v>
      </c>
      <c r="M17">
        <v>12</v>
      </c>
      <c r="N17">
        <v>4</v>
      </c>
      <c r="O17">
        <v>0.9</v>
      </c>
      <c r="P17">
        <v>8</v>
      </c>
      <c r="Q17">
        <v>23</v>
      </c>
      <c r="R17">
        <v>15.5</v>
      </c>
      <c r="S17">
        <v>17.7</v>
      </c>
      <c r="T17">
        <v>5.7</v>
      </c>
      <c r="U17" t="s">
        <v>25</v>
      </c>
      <c r="V17">
        <v>0.25</v>
      </c>
      <c r="W17">
        <v>656</v>
      </c>
    </row>
    <row r="18" spans="1:23" x14ac:dyDescent="0.25">
      <c r="A18" t="s">
        <v>37</v>
      </c>
      <c r="B18">
        <v>158</v>
      </c>
      <c r="C18" t="s">
        <v>26</v>
      </c>
      <c r="D18" t="s">
        <v>23</v>
      </c>
      <c r="E18" s="4">
        <v>783.98</v>
      </c>
      <c r="F18">
        <v>3</v>
      </c>
      <c r="G18" t="s">
        <v>24</v>
      </c>
      <c r="H18">
        <v>26</v>
      </c>
      <c r="I18">
        <v>13</v>
      </c>
      <c r="J18">
        <v>7</v>
      </c>
      <c r="K18">
        <v>5</v>
      </c>
      <c r="L18">
        <v>16</v>
      </c>
      <c r="M18">
        <v>4</v>
      </c>
      <c r="N18">
        <v>5</v>
      </c>
      <c r="O18">
        <v>0.6</v>
      </c>
      <c r="P18">
        <v>50</v>
      </c>
      <c r="Q18">
        <v>25</v>
      </c>
      <c r="R18">
        <v>29.2</v>
      </c>
      <c r="S18">
        <v>9.9</v>
      </c>
      <c r="T18">
        <v>23</v>
      </c>
      <c r="U18" t="s">
        <v>27</v>
      </c>
      <c r="V18">
        <v>0.16</v>
      </c>
      <c r="W18">
        <v>104</v>
      </c>
    </row>
    <row r="19" spans="1:23" x14ac:dyDescent="0.25">
      <c r="A19" t="s">
        <v>37</v>
      </c>
      <c r="B19">
        <v>159</v>
      </c>
      <c r="C19" t="s">
        <v>50</v>
      </c>
      <c r="D19" t="s">
        <v>23</v>
      </c>
      <c r="E19" s="4">
        <v>149.99</v>
      </c>
      <c r="F19">
        <v>1</v>
      </c>
      <c r="G19" t="s">
        <v>24</v>
      </c>
      <c r="H19">
        <v>21</v>
      </c>
      <c r="I19">
        <v>10</v>
      </c>
      <c r="J19">
        <v>3</v>
      </c>
      <c r="K19">
        <v>1</v>
      </c>
      <c r="L19">
        <v>4</v>
      </c>
      <c r="M19">
        <v>4</v>
      </c>
      <c r="N19">
        <v>2</v>
      </c>
      <c r="O19">
        <v>0.8</v>
      </c>
      <c r="P19">
        <v>48</v>
      </c>
      <c r="Q19">
        <v>10</v>
      </c>
      <c r="R19">
        <v>20</v>
      </c>
      <c r="S19">
        <v>15.3</v>
      </c>
      <c r="T19">
        <v>6.4</v>
      </c>
      <c r="U19" t="s">
        <v>25</v>
      </c>
      <c r="V19">
        <v>0.17</v>
      </c>
      <c r="W19">
        <v>84</v>
      </c>
    </row>
    <row r="20" spans="1:23" x14ac:dyDescent="0.25">
      <c r="A20" t="s">
        <v>40</v>
      </c>
      <c r="B20">
        <v>160</v>
      </c>
      <c r="C20" t="s">
        <v>41</v>
      </c>
      <c r="D20" t="s">
        <v>23</v>
      </c>
      <c r="E20" s="4">
        <v>129.99</v>
      </c>
      <c r="F20">
        <v>1</v>
      </c>
      <c r="G20" t="s">
        <v>24</v>
      </c>
      <c r="H20">
        <v>74</v>
      </c>
      <c r="I20">
        <v>25</v>
      </c>
      <c r="J20">
        <v>7</v>
      </c>
      <c r="K20">
        <v>6</v>
      </c>
      <c r="L20">
        <v>9</v>
      </c>
      <c r="M20">
        <v>4</v>
      </c>
      <c r="N20">
        <v>2</v>
      </c>
      <c r="O20">
        <v>0.9</v>
      </c>
      <c r="P20">
        <v>6</v>
      </c>
      <c r="Q20">
        <v>32.200000000000003</v>
      </c>
      <c r="R20">
        <v>15.7</v>
      </c>
      <c r="S20">
        <v>15.9</v>
      </c>
      <c r="T20">
        <v>12.4</v>
      </c>
      <c r="U20" t="s">
        <v>25</v>
      </c>
      <c r="V20">
        <v>0.1</v>
      </c>
      <c r="W20">
        <v>296</v>
      </c>
    </row>
    <row r="21" spans="1:23" x14ac:dyDescent="0.25">
      <c r="A21" t="s">
        <v>40</v>
      </c>
      <c r="B21">
        <v>161</v>
      </c>
      <c r="C21" t="s">
        <v>41</v>
      </c>
      <c r="D21" t="s">
        <v>51</v>
      </c>
      <c r="E21" s="4">
        <v>128.49</v>
      </c>
      <c r="F21">
        <v>1</v>
      </c>
      <c r="G21" t="s">
        <v>24</v>
      </c>
      <c r="H21">
        <v>58</v>
      </c>
      <c r="I21">
        <v>33</v>
      </c>
      <c r="J21">
        <v>10</v>
      </c>
      <c r="K21">
        <v>3</v>
      </c>
      <c r="L21">
        <v>6</v>
      </c>
      <c r="M21">
        <v>5</v>
      </c>
      <c r="N21">
        <v>2</v>
      </c>
      <c r="O21">
        <v>0.9</v>
      </c>
      <c r="P21">
        <v>11</v>
      </c>
      <c r="Q21">
        <v>22.7</v>
      </c>
      <c r="R21">
        <v>15.7</v>
      </c>
      <c r="S21">
        <v>15.9</v>
      </c>
      <c r="T21">
        <v>10.6</v>
      </c>
      <c r="U21" t="s">
        <v>25</v>
      </c>
      <c r="V21">
        <v>0.12</v>
      </c>
      <c r="W21">
        <v>232</v>
      </c>
    </row>
    <row r="22" spans="1:23" x14ac:dyDescent="0.25">
      <c r="A22" t="s">
        <v>40</v>
      </c>
      <c r="B22">
        <v>162</v>
      </c>
      <c r="C22" t="s">
        <v>52</v>
      </c>
      <c r="D22" t="s">
        <v>23</v>
      </c>
      <c r="E22" s="4">
        <v>141.94999999999999</v>
      </c>
      <c r="F22">
        <v>1</v>
      </c>
      <c r="G22" t="s">
        <v>39</v>
      </c>
      <c r="H22">
        <v>4</v>
      </c>
      <c r="I22">
        <v>0</v>
      </c>
      <c r="J22">
        <v>0</v>
      </c>
      <c r="K22">
        <v>0</v>
      </c>
      <c r="L22">
        <v>3</v>
      </c>
      <c r="M22">
        <v>0</v>
      </c>
      <c r="N22">
        <v>1</v>
      </c>
      <c r="O22">
        <v>0.5</v>
      </c>
      <c r="P22">
        <v>76</v>
      </c>
      <c r="Q22">
        <v>25</v>
      </c>
      <c r="R22">
        <v>19.5</v>
      </c>
      <c r="S22">
        <v>18</v>
      </c>
      <c r="T22">
        <v>14</v>
      </c>
      <c r="U22" t="s">
        <v>25</v>
      </c>
      <c r="V22">
        <v>0.14000000000000001</v>
      </c>
      <c r="W22">
        <v>16</v>
      </c>
    </row>
    <row r="23" spans="1:23" x14ac:dyDescent="0.25">
      <c r="A23" t="s">
        <v>40</v>
      </c>
      <c r="B23">
        <v>163</v>
      </c>
      <c r="C23" t="s">
        <v>53</v>
      </c>
      <c r="D23" t="s">
        <v>35</v>
      </c>
      <c r="E23" s="4">
        <v>149.99</v>
      </c>
      <c r="F23">
        <v>2</v>
      </c>
      <c r="G23" t="s">
        <v>24</v>
      </c>
      <c r="H23">
        <v>8</v>
      </c>
      <c r="I23">
        <v>3</v>
      </c>
      <c r="J23">
        <v>3</v>
      </c>
      <c r="K23">
        <v>2</v>
      </c>
      <c r="L23">
        <v>0</v>
      </c>
      <c r="M23">
        <v>0</v>
      </c>
      <c r="N23">
        <v>0</v>
      </c>
      <c r="O23">
        <v>0.7</v>
      </c>
      <c r="Q23">
        <v>35</v>
      </c>
      <c r="R23">
        <v>10.199999999999999</v>
      </c>
      <c r="S23">
        <v>15.98</v>
      </c>
      <c r="T23">
        <v>14.55</v>
      </c>
      <c r="U23" t="s">
        <v>25</v>
      </c>
      <c r="V23">
        <v>0.18</v>
      </c>
      <c r="W23">
        <v>32</v>
      </c>
    </row>
    <row r="24" spans="1:23" x14ac:dyDescent="0.25">
      <c r="A24" t="s">
        <v>40</v>
      </c>
      <c r="B24">
        <v>164</v>
      </c>
      <c r="C24" t="s">
        <v>54</v>
      </c>
      <c r="D24" t="s">
        <v>35</v>
      </c>
      <c r="E24" s="4">
        <v>165.99</v>
      </c>
      <c r="F24">
        <v>1</v>
      </c>
      <c r="G24" t="s">
        <v>24</v>
      </c>
      <c r="H24">
        <v>2</v>
      </c>
      <c r="I24">
        <v>0</v>
      </c>
      <c r="J24">
        <v>1</v>
      </c>
      <c r="K24">
        <v>1</v>
      </c>
      <c r="L24">
        <v>2</v>
      </c>
      <c r="M24">
        <v>1</v>
      </c>
      <c r="N24">
        <v>1</v>
      </c>
      <c r="O24">
        <v>0.5</v>
      </c>
      <c r="Q24">
        <v>31</v>
      </c>
      <c r="R24">
        <v>22.1</v>
      </c>
      <c r="S24">
        <v>18.600000000000001</v>
      </c>
      <c r="T24">
        <v>13.5</v>
      </c>
      <c r="U24" t="s">
        <v>27</v>
      </c>
      <c r="V24">
        <v>0.18</v>
      </c>
      <c r="W24">
        <v>8</v>
      </c>
    </row>
    <row r="25" spans="1:23" x14ac:dyDescent="0.25">
      <c r="A25" t="s">
        <v>40</v>
      </c>
      <c r="B25">
        <v>165</v>
      </c>
      <c r="C25" t="s">
        <v>28</v>
      </c>
      <c r="D25" t="s">
        <v>35</v>
      </c>
      <c r="E25" s="4">
        <v>169.26</v>
      </c>
      <c r="F25">
        <v>1</v>
      </c>
      <c r="G25" t="s">
        <v>24</v>
      </c>
      <c r="H25">
        <v>20</v>
      </c>
      <c r="I25">
        <v>13</v>
      </c>
      <c r="J25">
        <v>8</v>
      </c>
      <c r="K25">
        <v>6</v>
      </c>
      <c r="L25">
        <v>21</v>
      </c>
      <c r="M25">
        <v>4</v>
      </c>
      <c r="N25">
        <v>7</v>
      </c>
      <c r="O25">
        <v>0.5</v>
      </c>
      <c r="Q25">
        <v>32</v>
      </c>
      <c r="R25">
        <v>15.1</v>
      </c>
      <c r="S25">
        <v>11.7</v>
      </c>
      <c r="T25">
        <v>19.600000000000001</v>
      </c>
      <c r="U25" t="s">
        <v>27</v>
      </c>
      <c r="V25">
        <v>0.16</v>
      </c>
      <c r="W25">
        <v>80</v>
      </c>
    </row>
    <row r="26" spans="1:23" x14ac:dyDescent="0.25">
      <c r="A26" t="s">
        <v>40</v>
      </c>
      <c r="B26">
        <v>166</v>
      </c>
      <c r="C26" t="s">
        <v>26</v>
      </c>
      <c r="D26" t="s">
        <v>23</v>
      </c>
      <c r="E26" s="4">
        <v>132.36000000000001</v>
      </c>
      <c r="F26">
        <v>1</v>
      </c>
      <c r="G26" t="s">
        <v>24</v>
      </c>
      <c r="H26">
        <v>0</v>
      </c>
      <c r="I26">
        <v>1</v>
      </c>
      <c r="J26">
        <v>0</v>
      </c>
      <c r="K26">
        <v>0</v>
      </c>
      <c r="L26">
        <v>0</v>
      </c>
      <c r="M26">
        <v>0</v>
      </c>
      <c r="N26">
        <v>0</v>
      </c>
      <c r="O26">
        <v>0.8</v>
      </c>
      <c r="Q26">
        <v>30.2</v>
      </c>
      <c r="R26">
        <v>20.9</v>
      </c>
      <c r="S26">
        <v>20.9</v>
      </c>
      <c r="T26">
        <v>14.6</v>
      </c>
      <c r="U26" t="s">
        <v>27</v>
      </c>
      <c r="V26">
        <v>0.2</v>
      </c>
      <c r="W26">
        <v>0</v>
      </c>
    </row>
    <row r="27" spans="1:23" x14ac:dyDescent="0.25">
      <c r="A27" t="s">
        <v>40</v>
      </c>
      <c r="B27">
        <v>167</v>
      </c>
      <c r="C27" t="s">
        <v>28</v>
      </c>
      <c r="D27" t="s">
        <v>23</v>
      </c>
      <c r="E27" s="4">
        <v>149.99</v>
      </c>
      <c r="F27">
        <v>1</v>
      </c>
      <c r="G27" t="s">
        <v>24</v>
      </c>
      <c r="H27">
        <v>206</v>
      </c>
      <c r="I27">
        <v>89</v>
      </c>
      <c r="J27">
        <v>20</v>
      </c>
      <c r="K27">
        <v>22</v>
      </c>
      <c r="L27">
        <v>65</v>
      </c>
      <c r="M27">
        <v>42</v>
      </c>
      <c r="N27">
        <v>50</v>
      </c>
      <c r="O27">
        <v>0.7</v>
      </c>
      <c r="P27">
        <v>10</v>
      </c>
      <c r="Q27">
        <v>13</v>
      </c>
      <c r="R27">
        <v>8.8000000000000007</v>
      </c>
      <c r="S27">
        <v>13.7</v>
      </c>
      <c r="T27">
        <v>7.6</v>
      </c>
      <c r="U27" t="s">
        <v>27</v>
      </c>
      <c r="V27">
        <v>0.15</v>
      </c>
      <c r="W27">
        <v>824</v>
      </c>
    </row>
    <row r="28" spans="1:23" x14ac:dyDescent="0.25">
      <c r="A28" t="s">
        <v>40</v>
      </c>
      <c r="B28">
        <v>168</v>
      </c>
      <c r="C28" t="s">
        <v>28</v>
      </c>
      <c r="D28" t="s">
        <v>35</v>
      </c>
      <c r="E28" s="4">
        <v>395</v>
      </c>
      <c r="F28">
        <v>1</v>
      </c>
      <c r="G28" t="s">
        <v>24</v>
      </c>
      <c r="H28">
        <v>8</v>
      </c>
      <c r="I28">
        <v>0</v>
      </c>
      <c r="J28">
        <v>1</v>
      </c>
      <c r="K28">
        <v>0</v>
      </c>
      <c r="L28">
        <v>2</v>
      </c>
      <c r="M28">
        <v>3</v>
      </c>
      <c r="N28">
        <v>0</v>
      </c>
      <c r="O28">
        <v>0.8</v>
      </c>
      <c r="P28">
        <v>69</v>
      </c>
      <c r="Q28">
        <v>63</v>
      </c>
      <c r="R28">
        <v>17.899999999999999</v>
      </c>
      <c r="S28">
        <v>15.9</v>
      </c>
      <c r="T28">
        <v>12.7</v>
      </c>
      <c r="U28" t="s">
        <v>27</v>
      </c>
      <c r="V28">
        <v>0.09</v>
      </c>
      <c r="W28">
        <v>32</v>
      </c>
    </row>
    <row r="29" spans="1:23" x14ac:dyDescent="0.25">
      <c r="A29" t="s">
        <v>40</v>
      </c>
      <c r="B29">
        <v>169</v>
      </c>
      <c r="C29" t="s">
        <v>55</v>
      </c>
      <c r="D29" t="s">
        <v>35</v>
      </c>
      <c r="E29" s="4">
        <v>385.96</v>
      </c>
      <c r="F29">
        <v>1</v>
      </c>
      <c r="G29" t="s">
        <v>24</v>
      </c>
      <c r="H29">
        <v>99</v>
      </c>
      <c r="I29">
        <v>43</v>
      </c>
      <c r="J29">
        <v>17</v>
      </c>
      <c r="K29">
        <v>11</v>
      </c>
      <c r="L29">
        <v>20</v>
      </c>
      <c r="M29">
        <v>8</v>
      </c>
      <c r="N29">
        <v>13</v>
      </c>
      <c r="O29">
        <v>0.7</v>
      </c>
      <c r="Q29">
        <v>39</v>
      </c>
      <c r="R29">
        <v>21</v>
      </c>
      <c r="S29">
        <v>15.4</v>
      </c>
      <c r="T29">
        <v>17.899999999999999</v>
      </c>
      <c r="U29" t="s">
        <v>25</v>
      </c>
      <c r="V29">
        <v>0.11</v>
      </c>
      <c r="W29">
        <v>396</v>
      </c>
    </row>
    <row r="30" spans="1:23" x14ac:dyDescent="0.25">
      <c r="A30" t="s">
        <v>56</v>
      </c>
      <c r="B30">
        <v>177</v>
      </c>
      <c r="C30" t="s">
        <v>52</v>
      </c>
      <c r="D30" t="s">
        <v>23</v>
      </c>
      <c r="E30" s="4">
        <v>379.99</v>
      </c>
      <c r="F30">
        <v>1</v>
      </c>
      <c r="G30" t="s">
        <v>39</v>
      </c>
      <c r="H30">
        <v>1</v>
      </c>
      <c r="I30">
        <v>0</v>
      </c>
      <c r="J30">
        <v>1</v>
      </c>
      <c r="K30">
        <v>1</v>
      </c>
      <c r="L30">
        <v>0</v>
      </c>
      <c r="M30">
        <v>0</v>
      </c>
      <c r="N30">
        <v>1</v>
      </c>
      <c r="O30">
        <v>0.3</v>
      </c>
      <c r="P30">
        <v>6295</v>
      </c>
      <c r="Q30">
        <v>3</v>
      </c>
      <c r="R30">
        <v>7.44</v>
      </c>
      <c r="S30">
        <v>10.43</v>
      </c>
      <c r="T30">
        <v>1.02</v>
      </c>
      <c r="U30" t="s">
        <v>25</v>
      </c>
      <c r="V30">
        <v>0.1</v>
      </c>
      <c r="W30">
        <v>4</v>
      </c>
    </row>
    <row r="31" spans="1:23" x14ac:dyDescent="0.25">
      <c r="A31" t="s">
        <v>56</v>
      </c>
      <c r="B31">
        <v>182</v>
      </c>
      <c r="C31" t="s">
        <v>57</v>
      </c>
      <c r="D31" t="s">
        <v>23</v>
      </c>
      <c r="E31" s="4">
        <v>349.99</v>
      </c>
      <c r="F31">
        <v>1</v>
      </c>
      <c r="G31" t="s">
        <v>39</v>
      </c>
      <c r="H31">
        <v>22</v>
      </c>
      <c r="I31">
        <v>10</v>
      </c>
      <c r="J31">
        <v>6</v>
      </c>
      <c r="K31">
        <v>2</v>
      </c>
      <c r="L31">
        <v>10</v>
      </c>
      <c r="M31">
        <v>3</v>
      </c>
      <c r="N31">
        <v>3</v>
      </c>
      <c r="O31">
        <v>0.3</v>
      </c>
      <c r="P31">
        <v>2723</v>
      </c>
      <c r="Q31">
        <v>5</v>
      </c>
      <c r="R31">
        <v>7.57</v>
      </c>
      <c r="S31">
        <v>10.47</v>
      </c>
      <c r="T31">
        <v>1.43</v>
      </c>
      <c r="U31" t="s">
        <v>25</v>
      </c>
      <c r="V31">
        <v>0.12</v>
      </c>
      <c r="W31">
        <v>88</v>
      </c>
    </row>
    <row r="32" spans="1:23" x14ac:dyDescent="0.25">
      <c r="A32" t="s">
        <v>58</v>
      </c>
      <c r="B32">
        <v>185</v>
      </c>
      <c r="C32" t="s">
        <v>31</v>
      </c>
      <c r="D32" t="s">
        <v>35</v>
      </c>
      <c r="E32" s="4">
        <v>499</v>
      </c>
      <c r="F32">
        <v>1</v>
      </c>
      <c r="G32" t="s">
        <v>24</v>
      </c>
      <c r="H32">
        <v>148</v>
      </c>
      <c r="I32">
        <v>66</v>
      </c>
      <c r="J32">
        <v>30</v>
      </c>
      <c r="K32">
        <v>20</v>
      </c>
      <c r="L32">
        <v>29</v>
      </c>
      <c r="M32">
        <v>12</v>
      </c>
      <c r="N32">
        <v>6</v>
      </c>
      <c r="O32">
        <v>0.8</v>
      </c>
      <c r="P32">
        <v>134</v>
      </c>
      <c r="Q32">
        <v>2.2000000000000002</v>
      </c>
      <c r="R32">
        <v>7.1</v>
      </c>
      <c r="S32">
        <v>10.4</v>
      </c>
      <c r="T32">
        <v>0.3</v>
      </c>
      <c r="U32" t="s">
        <v>25</v>
      </c>
      <c r="V32">
        <v>0.13</v>
      </c>
      <c r="W32">
        <v>592</v>
      </c>
    </row>
    <row r="33" spans="1:23" x14ac:dyDescent="0.25">
      <c r="A33" t="s">
        <v>58</v>
      </c>
      <c r="B33">
        <v>188</v>
      </c>
      <c r="C33" t="s">
        <v>52</v>
      </c>
      <c r="D33" t="s">
        <v>23</v>
      </c>
      <c r="E33" s="4">
        <v>499</v>
      </c>
      <c r="F33">
        <v>1</v>
      </c>
      <c r="G33" t="s">
        <v>24</v>
      </c>
      <c r="H33">
        <v>86</v>
      </c>
      <c r="I33">
        <v>51</v>
      </c>
      <c r="J33">
        <v>17</v>
      </c>
      <c r="K33">
        <v>12</v>
      </c>
      <c r="L33">
        <v>9</v>
      </c>
      <c r="M33">
        <v>14</v>
      </c>
      <c r="N33">
        <v>2</v>
      </c>
      <c r="O33">
        <v>0.8</v>
      </c>
      <c r="P33">
        <v>4</v>
      </c>
      <c r="Q33">
        <v>2</v>
      </c>
      <c r="R33">
        <v>10.1</v>
      </c>
      <c r="S33">
        <v>6.9</v>
      </c>
      <c r="T33">
        <v>0.38</v>
      </c>
      <c r="U33" t="s">
        <v>25</v>
      </c>
      <c r="V33">
        <v>0.2</v>
      </c>
      <c r="W33">
        <v>344</v>
      </c>
    </row>
    <row r="34" spans="1:23" x14ac:dyDescent="0.25">
      <c r="A34" t="s">
        <v>58</v>
      </c>
      <c r="B34">
        <v>189</v>
      </c>
      <c r="C34" t="s">
        <v>59</v>
      </c>
      <c r="D34" t="s">
        <v>23</v>
      </c>
      <c r="E34" s="4">
        <v>419</v>
      </c>
      <c r="F34">
        <v>1</v>
      </c>
      <c r="G34" t="s">
        <v>24</v>
      </c>
      <c r="H34">
        <v>3</v>
      </c>
      <c r="I34">
        <v>1</v>
      </c>
      <c r="J34">
        <v>0</v>
      </c>
      <c r="K34">
        <v>0</v>
      </c>
      <c r="L34">
        <v>0</v>
      </c>
      <c r="M34">
        <v>0</v>
      </c>
      <c r="N34">
        <v>0</v>
      </c>
      <c r="O34">
        <v>0.9</v>
      </c>
      <c r="P34">
        <v>544</v>
      </c>
      <c r="Q34">
        <v>2.2000000000000002</v>
      </c>
      <c r="R34">
        <v>7</v>
      </c>
      <c r="S34">
        <v>10.199999999999999</v>
      </c>
      <c r="T34">
        <v>0.4</v>
      </c>
      <c r="U34" t="s">
        <v>25</v>
      </c>
      <c r="V34">
        <v>0.18</v>
      </c>
      <c r="W34">
        <v>12</v>
      </c>
    </row>
    <row r="35" spans="1:23" x14ac:dyDescent="0.25">
      <c r="A35" t="s">
        <v>60</v>
      </c>
      <c r="B35">
        <v>190</v>
      </c>
      <c r="C35" t="s">
        <v>61</v>
      </c>
      <c r="D35" t="s">
        <v>34</v>
      </c>
      <c r="E35" s="4">
        <v>199</v>
      </c>
      <c r="F35">
        <v>1</v>
      </c>
      <c r="G35" t="s">
        <v>24</v>
      </c>
      <c r="H35">
        <v>4</v>
      </c>
      <c r="I35">
        <v>1</v>
      </c>
      <c r="J35">
        <v>0</v>
      </c>
      <c r="K35">
        <v>2</v>
      </c>
      <c r="L35">
        <v>2</v>
      </c>
      <c r="M35">
        <v>1</v>
      </c>
      <c r="N35">
        <v>1</v>
      </c>
      <c r="O35">
        <v>0.5</v>
      </c>
      <c r="P35">
        <v>829</v>
      </c>
      <c r="Q35">
        <v>1.1000000000000001</v>
      </c>
      <c r="R35">
        <v>4.5</v>
      </c>
      <c r="S35">
        <v>2.5</v>
      </c>
      <c r="T35">
        <v>0.5</v>
      </c>
      <c r="U35" t="s">
        <v>25</v>
      </c>
      <c r="V35">
        <v>0.1</v>
      </c>
      <c r="W35">
        <v>16</v>
      </c>
    </row>
    <row r="36" spans="1:23" x14ac:dyDescent="0.25">
      <c r="A36" t="s">
        <v>60</v>
      </c>
      <c r="B36">
        <v>191</v>
      </c>
      <c r="C36" t="s">
        <v>52</v>
      </c>
      <c r="D36" t="s">
        <v>23</v>
      </c>
      <c r="E36" s="4">
        <v>200</v>
      </c>
      <c r="F36">
        <v>1</v>
      </c>
      <c r="G36" t="s">
        <v>24</v>
      </c>
      <c r="H36">
        <v>62</v>
      </c>
      <c r="I36">
        <v>25</v>
      </c>
      <c r="J36">
        <v>10</v>
      </c>
      <c r="K36">
        <v>11</v>
      </c>
      <c r="L36">
        <v>12</v>
      </c>
      <c r="M36">
        <v>9</v>
      </c>
      <c r="N36">
        <v>3</v>
      </c>
      <c r="O36">
        <v>0.8</v>
      </c>
      <c r="P36">
        <v>720</v>
      </c>
      <c r="Q36">
        <v>0.9</v>
      </c>
      <c r="R36">
        <v>2.8</v>
      </c>
      <c r="S36">
        <v>5.4</v>
      </c>
      <c r="T36">
        <v>0.3</v>
      </c>
      <c r="U36" t="s">
        <v>25</v>
      </c>
      <c r="V36">
        <v>0.14000000000000001</v>
      </c>
      <c r="W36">
        <v>248</v>
      </c>
    </row>
    <row r="37" spans="1:23" x14ac:dyDescent="0.25">
      <c r="A37" t="s">
        <v>60</v>
      </c>
      <c r="B37">
        <v>192</v>
      </c>
      <c r="C37" t="s">
        <v>62</v>
      </c>
      <c r="D37" t="s">
        <v>23</v>
      </c>
      <c r="E37" s="4">
        <v>99</v>
      </c>
      <c r="F37">
        <v>2</v>
      </c>
      <c r="G37" t="s">
        <v>24</v>
      </c>
      <c r="H37">
        <v>18</v>
      </c>
      <c r="I37">
        <v>17</v>
      </c>
      <c r="J37">
        <v>6</v>
      </c>
      <c r="K37">
        <v>2</v>
      </c>
      <c r="L37">
        <v>12</v>
      </c>
      <c r="M37">
        <v>5</v>
      </c>
      <c r="N37">
        <v>4</v>
      </c>
      <c r="O37">
        <v>0.7</v>
      </c>
      <c r="P37">
        <v>5742</v>
      </c>
      <c r="Q37">
        <v>0.7</v>
      </c>
      <c r="R37">
        <v>2.8</v>
      </c>
      <c r="S37">
        <v>5.3</v>
      </c>
      <c r="T37">
        <v>0.4</v>
      </c>
      <c r="U37" t="s">
        <v>27</v>
      </c>
      <c r="V37">
        <v>0.17</v>
      </c>
      <c r="W37">
        <v>72</v>
      </c>
    </row>
    <row r="38" spans="1:23" x14ac:dyDescent="0.25">
      <c r="A38" t="s">
        <v>60</v>
      </c>
      <c r="B38">
        <v>197</v>
      </c>
      <c r="C38" t="s">
        <v>63</v>
      </c>
      <c r="D38" t="s">
        <v>23</v>
      </c>
      <c r="E38" s="4">
        <v>499</v>
      </c>
      <c r="F38">
        <v>1</v>
      </c>
      <c r="G38" t="s">
        <v>24</v>
      </c>
      <c r="H38">
        <v>368</v>
      </c>
      <c r="I38">
        <v>28</v>
      </c>
      <c r="J38">
        <v>14</v>
      </c>
      <c r="K38">
        <v>10</v>
      </c>
      <c r="L38">
        <v>23</v>
      </c>
      <c r="M38">
        <v>22</v>
      </c>
      <c r="N38">
        <v>3</v>
      </c>
      <c r="O38">
        <v>0.9</v>
      </c>
      <c r="P38">
        <v>14086</v>
      </c>
      <c r="Q38">
        <v>0.9</v>
      </c>
      <c r="R38">
        <v>2.7</v>
      </c>
      <c r="S38">
        <v>5</v>
      </c>
      <c r="T38">
        <v>0.4</v>
      </c>
      <c r="U38" t="s">
        <v>25</v>
      </c>
      <c r="V38">
        <v>0.1</v>
      </c>
      <c r="W38">
        <v>1472</v>
      </c>
    </row>
    <row r="39" spans="1:23" x14ac:dyDescent="0.25">
      <c r="A39" t="s">
        <v>64</v>
      </c>
      <c r="B39">
        <v>198</v>
      </c>
      <c r="C39" t="s">
        <v>65</v>
      </c>
      <c r="D39" t="s">
        <v>23</v>
      </c>
      <c r="E39" s="4">
        <v>129</v>
      </c>
      <c r="F39">
        <v>1</v>
      </c>
      <c r="G39" t="s">
        <v>66</v>
      </c>
      <c r="H39" s="1">
        <v>1759</v>
      </c>
      <c r="I39">
        <v>296</v>
      </c>
      <c r="J39">
        <v>109</v>
      </c>
      <c r="K39">
        <v>56</v>
      </c>
      <c r="L39">
        <v>44</v>
      </c>
      <c r="M39">
        <v>56</v>
      </c>
      <c r="N39">
        <v>13</v>
      </c>
      <c r="O39">
        <v>0.9</v>
      </c>
      <c r="P39">
        <v>215</v>
      </c>
      <c r="Q39">
        <v>7.25</v>
      </c>
      <c r="R39">
        <v>8.5</v>
      </c>
      <c r="S39">
        <v>6</v>
      </c>
      <c r="T39">
        <v>1.75</v>
      </c>
      <c r="U39" t="s">
        <v>25</v>
      </c>
      <c r="V39">
        <v>0.18</v>
      </c>
      <c r="W39">
        <v>7036</v>
      </c>
    </row>
    <row r="40" spans="1:23" x14ac:dyDescent="0.25">
      <c r="A40" t="s">
        <v>64</v>
      </c>
      <c r="B40">
        <v>200</v>
      </c>
      <c r="C40" t="s">
        <v>36</v>
      </c>
      <c r="D40" t="s">
        <v>34</v>
      </c>
      <c r="E40" s="4">
        <v>299.99</v>
      </c>
      <c r="F40">
        <v>1</v>
      </c>
      <c r="G40" t="s">
        <v>24</v>
      </c>
      <c r="H40">
        <v>421</v>
      </c>
      <c r="I40">
        <v>87</v>
      </c>
      <c r="J40">
        <v>20</v>
      </c>
      <c r="K40">
        <v>14</v>
      </c>
      <c r="L40">
        <v>39</v>
      </c>
      <c r="M40">
        <v>29</v>
      </c>
      <c r="N40">
        <v>14</v>
      </c>
      <c r="O40">
        <v>0.9</v>
      </c>
      <c r="P40">
        <v>352</v>
      </c>
      <c r="Q40">
        <v>10.94</v>
      </c>
      <c r="R40">
        <v>12</v>
      </c>
      <c r="S40">
        <v>11.5</v>
      </c>
      <c r="T40">
        <v>7.25</v>
      </c>
      <c r="U40" t="s">
        <v>27</v>
      </c>
      <c r="V40">
        <v>0.12</v>
      </c>
      <c r="W40">
        <v>1684</v>
      </c>
    </row>
  </sheetData>
  <autoFilter ref="A2:W40"/>
  <sortState ref="A3:W40">
    <sortCondition ref="B3:B40"/>
  </sortState>
  <customSheetViews>
    <customSheetView guid="{0E60F5D3-6264-4CC1-A007-66AE815EFEE7}" scale="89" topLeftCell="A17">
      <selection activeCell="X1" sqref="X1:Y1048576"/>
      <pageMargins left="0.7" right="0.7" top="0.75" bottom="0.75" header="0.3" footer="0.3"/>
    </customSheetView>
    <customSheetView guid="{E773EDD3-07CB-0342-92CD-1C6EFAD01BAD}">
      <selection activeCell="D14" sqref="D14"/>
      <pageMargins left="0.7" right="0.7" top="0.75" bottom="0.75" header="0.3" footer="0.3"/>
    </customSheetView>
  </customSheetView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workbookViewId="0">
      <pane xSplit="2" ySplit="2" topLeftCell="C3" activePane="bottomRight" state="frozen"/>
      <selection activeCell="A3" sqref="A3"/>
      <selection pane="topRight" activeCell="A3" sqref="A3"/>
      <selection pane="bottomLeft" activeCell="A3" sqref="A3"/>
      <selection pane="bottomRight" activeCell="W3" sqref="W3"/>
    </sheetView>
  </sheetViews>
  <sheetFormatPr defaultColWidth="8.85546875" defaultRowHeight="15" x14ac:dyDescent="0.25"/>
  <cols>
    <col min="1" max="1" width="13.85546875" style="20" bestFit="1" customWidth="1"/>
    <col min="2" max="2" width="8.5703125" style="20" customWidth="1"/>
    <col min="3" max="3" width="11.85546875" style="20" bestFit="1" customWidth="1"/>
    <col min="4" max="4" width="6.42578125" style="20" bestFit="1" customWidth="1"/>
    <col min="5" max="5" width="9.140625" style="39" bestFit="1" customWidth="1"/>
    <col min="6" max="6" width="13" style="20" customWidth="1"/>
    <col min="7" max="7" width="18.7109375" style="20" bestFit="1" customWidth="1"/>
    <col min="8" max="8" width="9.5703125" style="20" customWidth="1"/>
    <col min="9" max="9" width="9.140625" style="20" customWidth="1"/>
    <col min="10" max="10" width="9" style="20" customWidth="1"/>
    <col min="11" max="11" width="9.28515625" style="20" customWidth="1"/>
    <col min="12" max="12" width="9" style="20" customWidth="1"/>
    <col min="13" max="13" width="8.28515625" style="20" customWidth="1"/>
    <col min="14" max="14" width="9.42578125" style="20" customWidth="1"/>
    <col min="15" max="15" width="20.140625" style="20" customWidth="1"/>
    <col min="16" max="16" width="8.85546875" style="20" customWidth="1"/>
    <col min="17" max="17" width="10.140625" style="20" customWidth="1"/>
    <col min="18" max="18" width="8" style="20" customWidth="1"/>
    <col min="19" max="19" width="7.85546875" style="20" customWidth="1"/>
    <col min="20" max="20" width="7.7109375" style="20" customWidth="1"/>
    <col min="21" max="21" width="9.7109375" style="20" customWidth="1"/>
    <col min="22" max="22" width="9" style="20" customWidth="1"/>
    <col min="23" max="23" width="9.85546875" style="20" customWidth="1"/>
    <col min="24" max="24" width="15" style="40" customWidth="1"/>
    <col min="25" max="25" width="10.140625" style="44" bestFit="1" customWidth="1"/>
    <col min="26" max="16384" width="8.85546875" style="20"/>
  </cols>
  <sheetData>
    <row r="1" spans="1:25" ht="18.75" x14ac:dyDescent="0.25">
      <c r="A1" s="47" t="s">
        <v>100</v>
      </c>
      <c r="W1" s="20" t="s">
        <v>179</v>
      </c>
    </row>
    <row r="2" spans="1:25" s="23" customFormat="1" ht="45" x14ac:dyDescent="0.25">
      <c r="A2" s="23" t="s">
        <v>0</v>
      </c>
      <c r="B2" s="23" t="s">
        <v>178</v>
      </c>
      <c r="C2" s="23" t="s">
        <v>2</v>
      </c>
      <c r="D2" s="23" t="s">
        <v>3</v>
      </c>
      <c r="E2" s="41" t="s">
        <v>4</v>
      </c>
      <c r="F2" s="23" t="s">
        <v>5</v>
      </c>
      <c r="G2" s="23" t="s">
        <v>6</v>
      </c>
      <c r="H2" s="23" t="s">
        <v>7</v>
      </c>
      <c r="I2" s="23" t="s">
        <v>8</v>
      </c>
      <c r="J2" s="23" t="s">
        <v>9</v>
      </c>
      <c r="K2" s="23" t="s">
        <v>10</v>
      </c>
      <c r="L2" s="23" t="s">
        <v>11</v>
      </c>
      <c r="M2" s="23" t="s">
        <v>12</v>
      </c>
      <c r="N2" s="23" t="s">
        <v>13</v>
      </c>
      <c r="O2" s="23" t="s">
        <v>176</v>
      </c>
      <c r="P2" s="23" t="s">
        <v>15</v>
      </c>
      <c r="Q2" s="23" t="s">
        <v>16</v>
      </c>
      <c r="R2" s="23" t="s">
        <v>17</v>
      </c>
      <c r="S2" s="23" t="s">
        <v>18</v>
      </c>
      <c r="T2" s="23" t="s">
        <v>19</v>
      </c>
      <c r="U2" s="23" t="s">
        <v>20</v>
      </c>
      <c r="V2" s="23" t="s">
        <v>95</v>
      </c>
      <c r="W2" s="43" t="s">
        <v>94</v>
      </c>
      <c r="X2" s="43" t="s">
        <v>175</v>
      </c>
      <c r="Y2" s="45" t="s">
        <v>180</v>
      </c>
    </row>
    <row r="3" spans="1:25" x14ac:dyDescent="0.25">
      <c r="A3" s="20" t="s">
        <v>21</v>
      </c>
      <c r="B3" s="20">
        <v>171</v>
      </c>
      <c r="C3" s="20" t="s">
        <v>26</v>
      </c>
      <c r="D3" s="20" t="s">
        <v>23</v>
      </c>
      <c r="E3" s="39">
        <v>699</v>
      </c>
      <c r="F3" s="20">
        <v>1</v>
      </c>
      <c r="G3" s="20" t="s">
        <v>24</v>
      </c>
      <c r="H3" s="20">
        <v>96</v>
      </c>
      <c r="I3" s="20">
        <v>26</v>
      </c>
      <c r="J3" s="20">
        <v>14</v>
      </c>
      <c r="K3" s="20">
        <v>14</v>
      </c>
      <c r="L3" s="20">
        <v>25</v>
      </c>
      <c r="M3" s="20">
        <v>12</v>
      </c>
      <c r="N3" s="20">
        <v>3</v>
      </c>
      <c r="O3" s="20">
        <v>0.7</v>
      </c>
      <c r="P3" s="20">
        <v>2498</v>
      </c>
      <c r="Q3" s="20">
        <v>19.899999999999999</v>
      </c>
      <c r="R3" s="20">
        <v>20.63</v>
      </c>
      <c r="S3" s="20">
        <v>19.25</v>
      </c>
      <c r="T3" s="20">
        <v>8.39</v>
      </c>
      <c r="U3" s="20" t="s">
        <v>27</v>
      </c>
      <c r="V3" s="20">
        <v>0.25</v>
      </c>
      <c r="W3" s="20">
        <v>84</v>
      </c>
      <c r="X3" s="40">
        <v>14679</v>
      </c>
      <c r="Y3" s="46">
        <f>E3*W3*V3</f>
        <v>14679</v>
      </c>
    </row>
    <row r="4" spans="1:25" x14ac:dyDescent="0.25">
      <c r="A4" s="20" t="s">
        <v>21</v>
      </c>
      <c r="B4" s="20">
        <v>172</v>
      </c>
      <c r="C4" s="20" t="s">
        <v>26</v>
      </c>
      <c r="D4" s="20" t="s">
        <v>23</v>
      </c>
      <c r="E4" s="39">
        <v>860</v>
      </c>
      <c r="F4" s="20">
        <v>1</v>
      </c>
      <c r="G4" s="20" t="s">
        <v>24</v>
      </c>
      <c r="H4" s="20">
        <v>51</v>
      </c>
      <c r="I4" s="20">
        <v>11</v>
      </c>
      <c r="J4" s="20">
        <v>10</v>
      </c>
      <c r="K4" s="20">
        <v>10</v>
      </c>
      <c r="L4" s="20">
        <v>21</v>
      </c>
      <c r="M4" s="20">
        <v>7</v>
      </c>
      <c r="N4" s="20">
        <v>5</v>
      </c>
      <c r="O4" s="20">
        <v>0.6</v>
      </c>
      <c r="P4" s="20">
        <v>490</v>
      </c>
      <c r="Q4" s="20">
        <v>27</v>
      </c>
      <c r="R4" s="20">
        <v>21.89</v>
      </c>
      <c r="S4" s="20">
        <v>27.01</v>
      </c>
      <c r="T4" s="20">
        <v>9.1300000000000008</v>
      </c>
      <c r="U4" s="20" t="s">
        <v>27</v>
      </c>
      <c r="V4" s="20">
        <v>0.2</v>
      </c>
      <c r="W4" s="20">
        <v>12</v>
      </c>
      <c r="X4" s="40">
        <v>2064</v>
      </c>
      <c r="Y4" s="46">
        <f t="shared" ref="Y4:Y19" si="0">E4*W4*V4</f>
        <v>2064</v>
      </c>
    </row>
    <row r="5" spans="1:25" x14ac:dyDescent="0.25">
      <c r="A5" s="20" t="s">
        <v>29</v>
      </c>
      <c r="B5" s="20">
        <v>173</v>
      </c>
      <c r="C5" s="20" t="s">
        <v>61</v>
      </c>
      <c r="D5" s="20" t="s">
        <v>34</v>
      </c>
      <c r="E5" s="39">
        <v>1199</v>
      </c>
      <c r="F5" s="20">
        <v>1</v>
      </c>
      <c r="G5" s="20" t="s">
        <v>24</v>
      </c>
      <c r="H5" s="20">
        <v>74</v>
      </c>
      <c r="I5" s="20">
        <v>10</v>
      </c>
      <c r="J5" s="20">
        <v>3</v>
      </c>
      <c r="K5" s="20">
        <v>3</v>
      </c>
      <c r="L5" s="20">
        <v>11</v>
      </c>
      <c r="M5" s="20">
        <v>11</v>
      </c>
      <c r="N5" s="20">
        <v>5</v>
      </c>
      <c r="O5" s="20">
        <v>0.8</v>
      </c>
      <c r="P5" s="20">
        <v>111</v>
      </c>
      <c r="Q5" s="20">
        <v>6.6</v>
      </c>
      <c r="R5" s="20">
        <v>8.94</v>
      </c>
      <c r="S5" s="20">
        <v>12.8</v>
      </c>
      <c r="T5" s="20">
        <v>0.68</v>
      </c>
      <c r="U5" s="20" t="s">
        <v>25</v>
      </c>
      <c r="V5" s="20">
        <v>0.1</v>
      </c>
      <c r="W5" s="20">
        <v>232</v>
      </c>
      <c r="X5" s="40">
        <v>27816.800000000003</v>
      </c>
      <c r="Y5" s="46">
        <f t="shared" si="0"/>
        <v>27816.800000000003</v>
      </c>
    </row>
    <row r="6" spans="1:25" x14ac:dyDescent="0.25">
      <c r="A6" s="20" t="s">
        <v>29</v>
      </c>
      <c r="B6" s="20">
        <v>175</v>
      </c>
      <c r="C6" s="20" t="s">
        <v>57</v>
      </c>
      <c r="D6" s="20" t="s">
        <v>23</v>
      </c>
      <c r="E6" s="39">
        <v>1199</v>
      </c>
      <c r="F6" s="20">
        <v>1</v>
      </c>
      <c r="G6" s="20" t="s">
        <v>39</v>
      </c>
      <c r="H6" s="20">
        <v>7</v>
      </c>
      <c r="I6" s="20">
        <v>2</v>
      </c>
      <c r="J6" s="20">
        <v>1</v>
      </c>
      <c r="K6" s="20">
        <v>1</v>
      </c>
      <c r="L6" s="20">
        <v>1</v>
      </c>
      <c r="M6" s="20">
        <v>2</v>
      </c>
      <c r="N6" s="20">
        <v>1</v>
      </c>
      <c r="O6" s="20">
        <v>0.6</v>
      </c>
      <c r="P6" s="20">
        <v>4446</v>
      </c>
      <c r="Q6" s="20">
        <v>13</v>
      </c>
      <c r="R6" s="20">
        <v>16.3</v>
      </c>
      <c r="S6" s="20">
        <v>10.8</v>
      </c>
      <c r="T6" s="20">
        <v>1.4</v>
      </c>
      <c r="U6" s="20" t="s">
        <v>25</v>
      </c>
      <c r="V6" s="20">
        <v>0.15</v>
      </c>
      <c r="W6" s="20">
        <v>232</v>
      </c>
      <c r="X6" s="40">
        <v>41725.199999999997</v>
      </c>
      <c r="Y6" s="46">
        <f t="shared" si="0"/>
        <v>41725.199999999997</v>
      </c>
    </row>
    <row r="7" spans="1:25" x14ac:dyDescent="0.25">
      <c r="A7" s="20" t="s">
        <v>29</v>
      </c>
      <c r="B7" s="20">
        <v>176</v>
      </c>
      <c r="C7" s="20" t="s">
        <v>67</v>
      </c>
      <c r="D7" s="20" t="s">
        <v>23</v>
      </c>
      <c r="E7" s="39">
        <v>1999</v>
      </c>
      <c r="F7" s="20">
        <v>1</v>
      </c>
      <c r="G7" s="20" t="s">
        <v>24</v>
      </c>
      <c r="H7" s="20">
        <v>1</v>
      </c>
      <c r="I7" s="20">
        <v>1</v>
      </c>
      <c r="J7" s="20">
        <v>1</v>
      </c>
      <c r="K7" s="20">
        <v>3</v>
      </c>
      <c r="L7" s="20">
        <v>0</v>
      </c>
      <c r="M7" s="20">
        <v>0</v>
      </c>
      <c r="N7" s="20">
        <v>1</v>
      </c>
      <c r="O7" s="20">
        <v>0.3</v>
      </c>
      <c r="P7" s="20">
        <v>2820</v>
      </c>
      <c r="Q7" s="20">
        <v>11.6</v>
      </c>
      <c r="R7" s="20">
        <v>16.809999999999999</v>
      </c>
      <c r="S7" s="20">
        <v>10.9</v>
      </c>
      <c r="T7" s="20">
        <v>0.88</v>
      </c>
      <c r="U7" s="20" t="s">
        <v>27</v>
      </c>
      <c r="V7" s="20">
        <v>0.23</v>
      </c>
      <c r="W7" s="20">
        <v>232</v>
      </c>
      <c r="X7" s="40">
        <v>63978.64</v>
      </c>
      <c r="Y7" s="46">
        <f t="shared" si="0"/>
        <v>106666.64</v>
      </c>
    </row>
    <row r="8" spans="1:25" x14ac:dyDescent="0.25">
      <c r="A8" s="20" t="s">
        <v>56</v>
      </c>
      <c r="B8" s="20">
        <v>178</v>
      </c>
      <c r="C8" s="20" t="s">
        <v>28</v>
      </c>
      <c r="D8" s="20" t="s">
        <v>23</v>
      </c>
      <c r="E8" s="39">
        <v>399.99</v>
      </c>
      <c r="F8" s="20">
        <v>1</v>
      </c>
      <c r="G8" s="20" t="s">
        <v>24</v>
      </c>
      <c r="H8" s="20">
        <v>19</v>
      </c>
      <c r="I8" s="20">
        <v>8</v>
      </c>
      <c r="J8" s="20">
        <v>4</v>
      </c>
      <c r="K8" s="20">
        <v>1</v>
      </c>
      <c r="L8" s="20">
        <v>10</v>
      </c>
      <c r="M8" s="20">
        <v>2</v>
      </c>
      <c r="N8" s="20">
        <v>4</v>
      </c>
      <c r="O8" s="20">
        <v>0.6</v>
      </c>
      <c r="P8" s="20">
        <v>4140</v>
      </c>
      <c r="Q8" s="20">
        <v>5.8</v>
      </c>
      <c r="R8" s="20">
        <v>8.43</v>
      </c>
      <c r="S8" s="20">
        <v>11.42</v>
      </c>
      <c r="T8" s="20">
        <v>1.2</v>
      </c>
      <c r="U8" s="20" t="s">
        <v>25</v>
      </c>
      <c r="V8" s="20">
        <v>0.08</v>
      </c>
      <c r="W8" s="20">
        <v>4</v>
      </c>
      <c r="X8" s="40">
        <v>127.99680000000001</v>
      </c>
      <c r="Y8" s="46">
        <f t="shared" si="0"/>
        <v>127.99680000000001</v>
      </c>
    </row>
    <row r="9" spans="1:25" x14ac:dyDescent="0.25">
      <c r="A9" s="20" t="s">
        <v>56</v>
      </c>
      <c r="B9" s="20">
        <v>180</v>
      </c>
      <c r="C9" s="20" t="s">
        <v>30</v>
      </c>
      <c r="D9" s="20" t="s">
        <v>23</v>
      </c>
      <c r="E9" s="39">
        <v>329</v>
      </c>
      <c r="F9" s="20">
        <v>1</v>
      </c>
      <c r="G9" s="20" t="s">
        <v>24</v>
      </c>
      <c r="H9" s="20">
        <v>312</v>
      </c>
      <c r="I9" s="20">
        <v>112</v>
      </c>
      <c r="J9" s="20">
        <v>28</v>
      </c>
      <c r="K9" s="20">
        <v>31</v>
      </c>
      <c r="L9" s="20">
        <v>47</v>
      </c>
      <c r="M9" s="20">
        <v>28</v>
      </c>
      <c r="N9" s="20">
        <v>16</v>
      </c>
      <c r="O9" s="20">
        <v>0.7</v>
      </c>
      <c r="P9" s="20">
        <v>2699</v>
      </c>
      <c r="Q9" s="20">
        <v>4.5999999999999996</v>
      </c>
      <c r="R9" s="20">
        <v>10.17</v>
      </c>
      <c r="S9" s="20">
        <v>7.28</v>
      </c>
      <c r="T9" s="20">
        <v>0.95</v>
      </c>
      <c r="U9" s="20" t="s">
        <v>25</v>
      </c>
      <c r="V9" s="20">
        <v>0.09</v>
      </c>
      <c r="W9" s="20">
        <v>88</v>
      </c>
      <c r="X9" s="40">
        <v>2605.6799999999998</v>
      </c>
      <c r="Y9" s="46">
        <f t="shared" si="0"/>
        <v>2605.6799999999998</v>
      </c>
    </row>
    <row r="10" spans="1:25" x14ac:dyDescent="0.25">
      <c r="A10" s="20" t="s">
        <v>56</v>
      </c>
      <c r="B10" s="20">
        <v>181</v>
      </c>
      <c r="C10" s="20" t="s">
        <v>31</v>
      </c>
      <c r="D10" s="20" t="s">
        <v>23</v>
      </c>
      <c r="E10" s="39">
        <v>439</v>
      </c>
      <c r="F10" s="20">
        <v>1</v>
      </c>
      <c r="G10" s="20" t="s">
        <v>24</v>
      </c>
      <c r="H10" s="20">
        <v>23</v>
      </c>
      <c r="I10" s="20">
        <v>18</v>
      </c>
      <c r="J10" s="20">
        <v>7</v>
      </c>
      <c r="K10" s="20">
        <v>22</v>
      </c>
      <c r="L10" s="20">
        <v>18</v>
      </c>
      <c r="M10" s="20">
        <v>5</v>
      </c>
      <c r="N10" s="20">
        <v>16</v>
      </c>
      <c r="O10" s="20">
        <v>0.4</v>
      </c>
      <c r="P10" s="20">
        <v>1704</v>
      </c>
      <c r="Q10" s="20">
        <v>4.8</v>
      </c>
      <c r="R10" s="20">
        <v>8</v>
      </c>
      <c r="S10" s="20">
        <v>11.7</v>
      </c>
      <c r="T10" s="20">
        <v>1.5</v>
      </c>
      <c r="U10" s="20" t="s">
        <v>27</v>
      </c>
      <c r="V10" s="20">
        <v>0.11</v>
      </c>
      <c r="W10" s="20">
        <v>4</v>
      </c>
      <c r="X10" s="40">
        <v>193.16</v>
      </c>
      <c r="Y10" s="46">
        <f t="shared" si="0"/>
        <v>193.16</v>
      </c>
    </row>
    <row r="11" spans="1:25" x14ac:dyDescent="0.25">
      <c r="A11" s="20" t="s">
        <v>56</v>
      </c>
      <c r="B11" s="20">
        <v>183</v>
      </c>
      <c r="C11" s="20" t="s">
        <v>52</v>
      </c>
      <c r="D11" s="20" t="s">
        <v>23</v>
      </c>
      <c r="E11" s="39">
        <v>330</v>
      </c>
      <c r="F11" s="20">
        <v>1</v>
      </c>
      <c r="G11" s="20" t="s">
        <v>39</v>
      </c>
      <c r="H11" s="20">
        <v>3</v>
      </c>
      <c r="I11" s="20">
        <v>4</v>
      </c>
      <c r="J11" s="20">
        <v>0</v>
      </c>
      <c r="K11" s="20">
        <v>1</v>
      </c>
      <c r="L11" s="20">
        <v>0</v>
      </c>
      <c r="M11" s="20">
        <v>1</v>
      </c>
      <c r="N11" s="20">
        <v>0</v>
      </c>
      <c r="O11" s="20">
        <v>0.7</v>
      </c>
      <c r="P11" s="20">
        <v>5128</v>
      </c>
      <c r="Q11" s="20">
        <v>4.3</v>
      </c>
      <c r="R11" s="20">
        <v>7.4</v>
      </c>
      <c r="S11" s="20">
        <v>10.4</v>
      </c>
      <c r="T11" s="20">
        <v>0.97</v>
      </c>
      <c r="U11" s="20" t="s">
        <v>25</v>
      </c>
      <c r="V11" s="20">
        <v>0.09</v>
      </c>
      <c r="W11" s="20">
        <v>88</v>
      </c>
      <c r="X11" s="40">
        <v>2613.6</v>
      </c>
      <c r="Y11" s="46">
        <f t="shared" si="0"/>
        <v>2613.6</v>
      </c>
    </row>
    <row r="12" spans="1:25" x14ac:dyDescent="0.25">
      <c r="A12" s="20" t="s">
        <v>58</v>
      </c>
      <c r="B12" s="20">
        <v>186</v>
      </c>
      <c r="C12" s="20" t="s">
        <v>61</v>
      </c>
      <c r="D12" s="20" t="s">
        <v>34</v>
      </c>
      <c r="E12" s="39">
        <v>629</v>
      </c>
      <c r="F12" s="20">
        <v>1</v>
      </c>
      <c r="G12" s="20" t="s">
        <v>24</v>
      </c>
      <c r="H12" s="20">
        <v>296</v>
      </c>
      <c r="I12" s="20">
        <v>66</v>
      </c>
      <c r="J12" s="20">
        <v>30</v>
      </c>
      <c r="K12" s="20">
        <v>21</v>
      </c>
      <c r="L12" s="20">
        <v>36</v>
      </c>
      <c r="M12" s="20">
        <v>28</v>
      </c>
      <c r="N12" s="20">
        <v>9</v>
      </c>
      <c r="O12" s="20">
        <v>0.8</v>
      </c>
      <c r="P12" s="20">
        <v>34</v>
      </c>
      <c r="Q12" s="20">
        <v>3</v>
      </c>
      <c r="R12" s="20">
        <v>7.31</v>
      </c>
      <c r="S12" s="20">
        <v>9.5</v>
      </c>
      <c r="T12" s="20">
        <v>0.37</v>
      </c>
      <c r="U12" s="20" t="s">
        <v>25</v>
      </c>
      <c r="V12" s="20">
        <v>0.1</v>
      </c>
      <c r="W12" s="20">
        <v>592</v>
      </c>
      <c r="X12" s="40">
        <v>37236.800000000003</v>
      </c>
      <c r="Y12" s="46">
        <f t="shared" si="0"/>
        <v>37236.800000000003</v>
      </c>
    </row>
    <row r="13" spans="1:25" x14ac:dyDescent="0.25">
      <c r="A13" s="20" t="s">
        <v>58</v>
      </c>
      <c r="B13" s="20">
        <v>187</v>
      </c>
      <c r="C13" s="20" t="s">
        <v>68</v>
      </c>
      <c r="D13" s="20" t="s">
        <v>23</v>
      </c>
      <c r="E13" s="39">
        <v>199</v>
      </c>
      <c r="F13" s="20">
        <v>1</v>
      </c>
      <c r="G13" s="20" t="s">
        <v>24</v>
      </c>
      <c r="H13" s="20">
        <v>943</v>
      </c>
      <c r="I13" s="20">
        <v>437</v>
      </c>
      <c r="J13" s="20">
        <v>224</v>
      </c>
      <c r="K13" s="20">
        <v>160</v>
      </c>
      <c r="L13" s="20">
        <v>247</v>
      </c>
      <c r="M13" s="20">
        <v>90</v>
      </c>
      <c r="N13" s="20">
        <v>23</v>
      </c>
      <c r="O13" s="20">
        <v>0.8</v>
      </c>
      <c r="P13" s="20">
        <v>1</v>
      </c>
      <c r="Q13" s="20">
        <v>0.9</v>
      </c>
      <c r="R13" s="20">
        <v>5.4</v>
      </c>
      <c r="S13" s="20">
        <v>7.6</v>
      </c>
      <c r="T13" s="20">
        <v>0.4</v>
      </c>
      <c r="U13" s="20" t="s">
        <v>27</v>
      </c>
      <c r="V13" s="20">
        <v>0.2</v>
      </c>
      <c r="W13" s="20">
        <v>12</v>
      </c>
      <c r="X13" s="40">
        <v>477.6</v>
      </c>
      <c r="Y13" s="46">
        <f t="shared" si="0"/>
        <v>477.6</v>
      </c>
    </row>
    <row r="14" spans="1:25" x14ac:dyDescent="0.25">
      <c r="A14" s="20" t="s">
        <v>60</v>
      </c>
      <c r="B14" s="20">
        <v>193</v>
      </c>
      <c r="C14" s="20" t="s">
        <v>47</v>
      </c>
      <c r="D14" s="20" t="s">
        <v>23</v>
      </c>
      <c r="E14" s="39">
        <v>199</v>
      </c>
      <c r="F14" s="20">
        <v>1</v>
      </c>
      <c r="G14" s="20" t="s">
        <v>24</v>
      </c>
      <c r="H14" s="20">
        <v>99</v>
      </c>
      <c r="I14" s="20">
        <v>26</v>
      </c>
      <c r="J14" s="20">
        <v>12</v>
      </c>
      <c r="K14" s="20">
        <v>16</v>
      </c>
      <c r="L14" s="20">
        <v>35</v>
      </c>
      <c r="M14" s="20">
        <v>8</v>
      </c>
      <c r="N14" s="20">
        <v>6</v>
      </c>
      <c r="O14" s="20">
        <v>0.4</v>
      </c>
      <c r="P14" s="20">
        <v>1277</v>
      </c>
      <c r="Q14" s="20">
        <v>0.9</v>
      </c>
      <c r="R14" s="20">
        <v>2.7</v>
      </c>
      <c r="S14" s="20">
        <v>5.2</v>
      </c>
      <c r="T14" s="20">
        <v>0.4</v>
      </c>
      <c r="U14" s="20" t="s">
        <v>25</v>
      </c>
      <c r="V14" s="20">
        <v>0.11</v>
      </c>
      <c r="W14" s="20">
        <v>248</v>
      </c>
      <c r="X14" s="40">
        <v>5428.72</v>
      </c>
      <c r="Y14" s="46">
        <f t="shared" si="0"/>
        <v>5428.72</v>
      </c>
    </row>
    <row r="15" spans="1:25" x14ac:dyDescent="0.25">
      <c r="A15" s="20" t="s">
        <v>60</v>
      </c>
      <c r="B15" s="20">
        <v>194</v>
      </c>
      <c r="C15" s="20" t="s">
        <v>52</v>
      </c>
      <c r="D15" s="20" t="s">
        <v>23</v>
      </c>
      <c r="E15" s="39">
        <v>49</v>
      </c>
      <c r="F15" s="20">
        <v>1</v>
      </c>
      <c r="G15" s="20" t="s">
        <v>39</v>
      </c>
      <c r="H15" s="20">
        <v>100</v>
      </c>
      <c r="I15" s="20">
        <v>26</v>
      </c>
      <c r="J15" s="20">
        <v>37</v>
      </c>
      <c r="K15" s="20">
        <v>33</v>
      </c>
      <c r="L15" s="20">
        <v>48</v>
      </c>
      <c r="M15" s="20">
        <v>14</v>
      </c>
      <c r="N15" s="20">
        <v>6</v>
      </c>
      <c r="O15" s="20">
        <v>0.6</v>
      </c>
      <c r="P15" s="20">
        <v>16966</v>
      </c>
      <c r="Q15" s="20">
        <v>0.7</v>
      </c>
      <c r="R15" s="20">
        <v>2.67</v>
      </c>
      <c r="S15" s="20">
        <v>5.33</v>
      </c>
      <c r="T15" s="20">
        <v>0.37</v>
      </c>
      <c r="U15" s="20" t="s">
        <v>25</v>
      </c>
      <c r="V15" s="20">
        <v>0.12</v>
      </c>
      <c r="W15" s="20">
        <v>72</v>
      </c>
      <c r="X15" s="40">
        <v>423.35999999999996</v>
      </c>
      <c r="Y15" s="46">
        <f t="shared" si="0"/>
        <v>423.35999999999996</v>
      </c>
    </row>
    <row r="16" spans="1:25" x14ac:dyDescent="0.25">
      <c r="A16" s="20" t="s">
        <v>60</v>
      </c>
      <c r="B16" s="20">
        <v>195</v>
      </c>
      <c r="C16" s="20" t="s">
        <v>62</v>
      </c>
      <c r="D16" s="20" t="s">
        <v>23</v>
      </c>
      <c r="E16" s="39">
        <v>149</v>
      </c>
      <c r="F16" s="20">
        <v>1</v>
      </c>
      <c r="G16" s="20" t="s">
        <v>39</v>
      </c>
      <c r="H16" s="20">
        <v>42</v>
      </c>
      <c r="I16" s="20">
        <v>8</v>
      </c>
      <c r="J16" s="20">
        <v>4</v>
      </c>
      <c r="K16" s="20">
        <v>4</v>
      </c>
      <c r="L16" s="20">
        <v>9</v>
      </c>
      <c r="M16" s="20">
        <v>4</v>
      </c>
      <c r="N16" s="20">
        <v>1</v>
      </c>
      <c r="O16" s="20">
        <v>0.7</v>
      </c>
      <c r="P16" s="20">
        <v>6316</v>
      </c>
      <c r="Q16" s="20">
        <v>0.8</v>
      </c>
      <c r="R16" s="20">
        <v>2.7</v>
      </c>
      <c r="S16" s="20">
        <v>5.3</v>
      </c>
      <c r="T16" s="20">
        <v>0.4</v>
      </c>
      <c r="U16" s="20" t="s">
        <v>27</v>
      </c>
      <c r="V16" s="20">
        <v>0.15</v>
      </c>
      <c r="W16" s="20">
        <v>72</v>
      </c>
      <c r="X16" s="40">
        <v>1609.2</v>
      </c>
      <c r="Y16" s="46">
        <f t="shared" si="0"/>
        <v>1609.2</v>
      </c>
    </row>
    <row r="17" spans="1:25" x14ac:dyDescent="0.25">
      <c r="A17" s="20" t="s">
        <v>60</v>
      </c>
      <c r="B17" s="20">
        <v>196</v>
      </c>
      <c r="C17" s="20" t="s">
        <v>47</v>
      </c>
      <c r="D17" s="20" t="s">
        <v>23</v>
      </c>
      <c r="E17" s="39">
        <v>300</v>
      </c>
      <c r="F17" s="20">
        <v>1</v>
      </c>
      <c r="G17" s="20" t="s">
        <v>24</v>
      </c>
      <c r="H17" s="20">
        <v>50</v>
      </c>
      <c r="I17" s="20">
        <v>19</v>
      </c>
      <c r="J17" s="20">
        <v>13</v>
      </c>
      <c r="K17" s="20">
        <v>20</v>
      </c>
      <c r="L17" s="20">
        <v>22</v>
      </c>
      <c r="M17" s="20">
        <v>5</v>
      </c>
      <c r="N17" s="20">
        <v>7</v>
      </c>
      <c r="O17" s="20">
        <v>0.6</v>
      </c>
      <c r="P17" s="20">
        <v>44465</v>
      </c>
      <c r="Q17" s="20">
        <v>0.9</v>
      </c>
      <c r="R17" s="20">
        <v>2.6</v>
      </c>
      <c r="S17" s="20">
        <v>5</v>
      </c>
      <c r="T17" s="20">
        <v>0.4</v>
      </c>
      <c r="U17" s="20" t="s">
        <v>25</v>
      </c>
      <c r="V17" s="20">
        <v>0.11</v>
      </c>
      <c r="W17" s="20">
        <v>248</v>
      </c>
      <c r="X17" s="40">
        <v>8184</v>
      </c>
      <c r="Y17" s="46">
        <f t="shared" si="0"/>
        <v>8184</v>
      </c>
    </row>
    <row r="18" spans="1:25" x14ac:dyDescent="0.25">
      <c r="A18" s="20" t="s">
        <v>64</v>
      </c>
      <c r="B18" s="20">
        <v>199</v>
      </c>
      <c r="C18" s="20" t="s">
        <v>22</v>
      </c>
      <c r="D18" s="20" t="s">
        <v>23</v>
      </c>
      <c r="E18" s="39">
        <v>249.99</v>
      </c>
      <c r="F18" s="20">
        <v>1</v>
      </c>
      <c r="G18" s="20" t="s">
        <v>24</v>
      </c>
      <c r="H18" s="20">
        <v>462</v>
      </c>
      <c r="I18" s="20">
        <v>97</v>
      </c>
      <c r="J18" s="20">
        <v>25</v>
      </c>
      <c r="K18" s="20">
        <v>17</v>
      </c>
      <c r="L18" s="20">
        <v>58</v>
      </c>
      <c r="M18" s="20">
        <v>32</v>
      </c>
      <c r="N18" s="20">
        <v>12</v>
      </c>
      <c r="O18" s="20">
        <v>0.8</v>
      </c>
      <c r="P18" s="20">
        <v>115</v>
      </c>
      <c r="Q18" s="20">
        <v>8.4</v>
      </c>
      <c r="R18" s="20">
        <v>6.2</v>
      </c>
      <c r="S18" s="20">
        <v>13.2</v>
      </c>
      <c r="T18" s="20">
        <v>13.2</v>
      </c>
      <c r="U18" s="20" t="s">
        <v>25</v>
      </c>
      <c r="V18" s="20">
        <v>0.09</v>
      </c>
      <c r="W18" s="20">
        <v>1684</v>
      </c>
      <c r="X18" s="40">
        <v>37888.484400000001</v>
      </c>
      <c r="Y18" s="46">
        <f t="shared" si="0"/>
        <v>37888.484400000001</v>
      </c>
    </row>
    <row r="19" spans="1:25" x14ac:dyDescent="0.25">
      <c r="A19" s="20" t="s">
        <v>37</v>
      </c>
      <c r="B19" s="20">
        <v>201</v>
      </c>
      <c r="C19" s="20" t="s">
        <v>31</v>
      </c>
      <c r="D19" s="20" t="s">
        <v>23</v>
      </c>
      <c r="E19" s="39">
        <v>140</v>
      </c>
      <c r="F19" s="20">
        <v>3</v>
      </c>
      <c r="G19" s="20" t="s">
        <v>69</v>
      </c>
      <c r="H19" s="20">
        <v>4</v>
      </c>
      <c r="I19" s="20">
        <v>0</v>
      </c>
      <c r="J19" s="20">
        <v>0</v>
      </c>
      <c r="K19" s="20">
        <v>0</v>
      </c>
      <c r="L19" s="20">
        <v>2</v>
      </c>
      <c r="M19" s="20">
        <v>1</v>
      </c>
      <c r="N19" s="20">
        <v>1</v>
      </c>
      <c r="O19" s="20">
        <v>0.7</v>
      </c>
      <c r="P19" s="20">
        <v>324</v>
      </c>
      <c r="Q19" s="20">
        <v>8.9</v>
      </c>
      <c r="R19" s="20">
        <v>13.6</v>
      </c>
      <c r="S19" s="20">
        <v>17.600000000000001</v>
      </c>
      <c r="T19" s="20">
        <v>7.3</v>
      </c>
      <c r="U19" s="20" t="s">
        <v>25</v>
      </c>
      <c r="V19" s="20">
        <v>0.05</v>
      </c>
      <c r="W19" s="20">
        <v>84</v>
      </c>
      <c r="X19" s="40">
        <v>588</v>
      </c>
      <c r="Y19" s="46">
        <f t="shared" si="0"/>
        <v>588</v>
      </c>
    </row>
  </sheetData>
  <sortState ref="A3:X19">
    <sortCondition ref="B3:B19"/>
  </sortState>
  <customSheetViews>
    <customSheetView guid="{0E60F5D3-6264-4CC1-A007-66AE815EFEE7}">
      <selection activeCell="A6" sqref="A6"/>
      <pageMargins left="0.7" right="0.7" top="0.75" bottom="0.75" header="0.3" footer="0.3"/>
      <pageSetup orientation="portrait" horizontalDpi="4294967293" verticalDpi="0" r:id="rId1"/>
    </customSheetView>
    <customSheetView guid="{E773EDD3-07CB-0342-92CD-1C6EFAD01BAD}">
      <selection sqref="A1:XFD1"/>
      <pageMargins left="0.7" right="0.7" top="0.75" bottom="0.75" header="0.3" footer="0.3"/>
    </customSheetView>
  </customSheetViews>
  <pageMargins left="0.7" right="0.7" top="0.75" bottom="0.75" header="0.3" footer="0.3"/>
  <pageSetup orientation="portrait" horizontalDpi="4294967293" verticalDpi="0"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1"/>
  <sheetViews>
    <sheetView tabSelected="1" workbookViewId="0">
      <selection activeCell="A2" sqref="A2"/>
    </sheetView>
  </sheetViews>
  <sheetFormatPr defaultColWidth="8.85546875" defaultRowHeight="15" x14ac:dyDescent="0.25"/>
  <cols>
    <col min="1" max="1" width="27.7109375" customWidth="1"/>
    <col min="2" max="2" width="12.5703125" customWidth="1"/>
    <col min="3" max="3" width="11.85546875" bestFit="1" customWidth="1"/>
    <col min="4" max="4" width="12.42578125" customWidth="1"/>
    <col min="5" max="5" width="8" bestFit="1" customWidth="1"/>
    <col min="6" max="6" width="21.7109375" bestFit="1" customWidth="1"/>
    <col min="7" max="7" width="18.7109375" bestFit="1" customWidth="1"/>
    <col min="8" max="12" width="13.85546875" bestFit="1" customWidth="1"/>
    <col min="13" max="13" width="22.42578125" bestFit="1" customWidth="1"/>
    <col min="14" max="14" width="23.28515625" bestFit="1" customWidth="1"/>
    <col min="15" max="15" width="35.28515625" bestFit="1" customWidth="1"/>
    <col min="16" max="16" width="16.140625" bestFit="1" customWidth="1"/>
    <col min="17" max="17" width="20.28515625" bestFit="1" customWidth="1"/>
    <col min="18" max="19" width="13.85546875" bestFit="1" customWidth="1"/>
    <col min="20" max="20" width="14.28515625" bestFit="1" customWidth="1"/>
    <col min="21" max="21" width="9.5703125" bestFit="1" customWidth="1"/>
  </cols>
  <sheetData>
    <row r="1" spans="1:21" ht="15.75" x14ac:dyDescent="0.25">
      <c r="A1" s="9" t="s">
        <v>96</v>
      </c>
      <c r="B1" s="9"/>
      <c r="C1" s="9"/>
      <c r="D1" s="9"/>
    </row>
    <row r="2" spans="1:21" ht="15.75" x14ac:dyDescent="0.25">
      <c r="A2" s="9"/>
      <c r="B2" s="9"/>
      <c r="C2" s="9"/>
      <c r="D2" s="9"/>
    </row>
    <row r="3" spans="1:21" s="10" customFormat="1" x14ac:dyDescent="0.25">
      <c r="A3" s="10" t="s">
        <v>87</v>
      </c>
    </row>
    <row r="4" spans="1:21" x14ac:dyDescent="0.25">
      <c r="A4" s="2" t="s">
        <v>85</v>
      </c>
    </row>
    <row r="5" spans="1:21" s="2" customFormat="1" x14ac:dyDescent="0.25">
      <c r="A5" s="2" t="s">
        <v>84</v>
      </c>
      <c r="B5" s="2" t="s">
        <v>1</v>
      </c>
      <c r="C5" s="2" t="s">
        <v>2</v>
      </c>
      <c r="D5" s="2" t="s">
        <v>3</v>
      </c>
      <c r="E5" s="2" t="s">
        <v>4</v>
      </c>
      <c r="F5" s="2" t="s">
        <v>5</v>
      </c>
      <c r="G5" s="2" t="s">
        <v>6</v>
      </c>
      <c r="H5" s="2" t="s">
        <v>7</v>
      </c>
      <c r="I5" s="2" t="s">
        <v>8</v>
      </c>
      <c r="J5" s="2" t="s">
        <v>9</v>
      </c>
      <c r="K5" s="2" t="s">
        <v>10</v>
      </c>
      <c r="L5" s="2" t="s">
        <v>11</v>
      </c>
      <c r="M5" s="2" t="s">
        <v>12</v>
      </c>
      <c r="N5" s="2" t="s">
        <v>13</v>
      </c>
      <c r="O5" s="2" t="s">
        <v>14</v>
      </c>
      <c r="P5" s="2" t="s">
        <v>15</v>
      </c>
      <c r="Q5" s="2" t="s">
        <v>16</v>
      </c>
      <c r="R5" s="2" t="s">
        <v>17</v>
      </c>
      <c r="S5" s="2" t="s">
        <v>18</v>
      </c>
      <c r="T5" s="2" t="s">
        <v>19</v>
      </c>
      <c r="U5" s="2" t="s">
        <v>20</v>
      </c>
    </row>
    <row r="6" spans="1:21" x14ac:dyDescent="0.25">
      <c r="A6" t="s">
        <v>21</v>
      </c>
      <c r="B6">
        <v>171</v>
      </c>
      <c r="C6" t="s">
        <v>26</v>
      </c>
      <c r="D6" t="s">
        <v>23</v>
      </c>
      <c r="E6">
        <v>699</v>
      </c>
      <c r="F6">
        <v>1</v>
      </c>
      <c r="G6" t="s">
        <v>24</v>
      </c>
      <c r="H6">
        <v>96</v>
      </c>
      <c r="I6">
        <v>26</v>
      </c>
      <c r="J6">
        <v>14</v>
      </c>
      <c r="K6">
        <v>14</v>
      </c>
      <c r="L6">
        <v>25</v>
      </c>
      <c r="M6">
        <v>12</v>
      </c>
      <c r="N6">
        <v>3</v>
      </c>
      <c r="O6">
        <v>0.7</v>
      </c>
      <c r="P6">
        <v>2498</v>
      </c>
      <c r="Q6">
        <v>19.899999999999999</v>
      </c>
      <c r="R6">
        <v>20.63</v>
      </c>
      <c r="S6">
        <v>19.25</v>
      </c>
      <c r="T6">
        <v>8.39</v>
      </c>
      <c r="U6" t="s">
        <v>27</v>
      </c>
    </row>
    <row r="8" spans="1:21" x14ac:dyDescent="0.25">
      <c r="A8" s="2" t="s">
        <v>97</v>
      </c>
    </row>
    <row r="9" spans="1:21" s="2" customFormat="1" x14ac:dyDescent="0.25">
      <c r="A9" s="2" t="s">
        <v>84</v>
      </c>
      <c r="B9" s="2" t="s">
        <v>1</v>
      </c>
      <c r="C9" s="2" t="s">
        <v>2</v>
      </c>
      <c r="D9" s="2" t="s">
        <v>3</v>
      </c>
      <c r="E9" s="2" t="s">
        <v>4</v>
      </c>
      <c r="F9" s="2" t="s">
        <v>5</v>
      </c>
      <c r="G9" s="2" t="s">
        <v>6</v>
      </c>
      <c r="H9" s="2" t="s">
        <v>7</v>
      </c>
      <c r="I9" s="2" t="s">
        <v>8</v>
      </c>
      <c r="J9" s="2" t="s">
        <v>9</v>
      </c>
      <c r="K9" s="2" t="s">
        <v>10</v>
      </c>
      <c r="L9" s="2" t="s">
        <v>11</v>
      </c>
      <c r="M9" s="2" t="s">
        <v>12</v>
      </c>
      <c r="N9" s="2" t="s">
        <v>13</v>
      </c>
      <c r="O9" s="2" t="s">
        <v>14</v>
      </c>
      <c r="P9" s="2" t="s">
        <v>15</v>
      </c>
      <c r="Q9" s="2" t="s">
        <v>16</v>
      </c>
      <c r="R9" s="2" t="s">
        <v>17</v>
      </c>
      <c r="S9" s="2" t="s">
        <v>18</v>
      </c>
      <c r="T9" s="2" t="s">
        <v>19</v>
      </c>
      <c r="U9" s="2" t="s">
        <v>20</v>
      </c>
    </row>
    <row r="10" spans="1:21" x14ac:dyDescent="0.25">
      <c r="A10" t="s">
        <v>21</v>
      </c>
      <c r="B10">
        <v>101</v>
      </c>
      <c r="C10" t="s">
        <v>22</v>
      </c>
      <c r="D10" t="s">
        <v>23</v>
      </c>
      <c r="E10">
        <v>949</v>
      </c>
      <c r="F10">
        <v>1</v>
      </c>
      <c r="G10" t="s">
        <v>24</v>
      </c>
      <c r="H10">
        <v>3</v>
      </c>
      <c r="I10">
        <v>3</v>
      </c>
      <c r="J10">
        <v>2</v>
      </c>
      <c r="K10">
        <v>0</v>
      </c>
      <c r="L10">
        <v>0</v>
      </c>
      <c r="M10">
        <v>2</v>
      </c>
      <c r="N10">
        <v>0</v>
      </c>
      <c r="O10">
        <v>0.9</v>
      </c>
      <c r="P10">
        <v>1967</v>
      </c>
      <c r="Q10">
        <v>25.8</v>
      </c>
      <c r="R10">
        <v>23.94</v>
      </c>
      <c r="S10">
        <v>6.62</v>
      </c>
      <c r="T10">
        <v>16.89</v>
      </c>
      <c r="U10" t="s">
        <v>25</v>
      </c>
    </row>
    <row r="11" spans="1:21" x14ac:dyDescent="0.25">
      <c r="A11" t="s">
        <v>21</v>
      </c>
      <c r="B11">
        <v>102</v>
      </c>
      <c r="C11" t="s">
        <v>26</v>
      </c>
      <c r="D11" t="s">
        <v>23</v>
      </c>
      <c r="E11">
        <v>2249.9899999999998</v>
      </c>
      <c r="F11">
        <v>1</v>
      </c>
      <c r="G11" t="s">
        <v>39</v>
      </c>
      <c r="H11">
        <v>2</v>
      </c>
      <c r="I11">
        <v>1</v>
      </c>
      <c r="J11">
        <v>0</v>
      </c>
      <c r="K11">
        <v>0</v>
      </c>
      <c r="L11">
        <v>0</v>
      </c>
      <c r="M11">
        <v>1</v>
      </c>
      <c r="N11">
        <v>0</v>
      </c>
      <c r="O11">
        <v>0.9</v>
      </c>
      <c r="P11">
        <v>4806</v>
      </c>
      <c r="Q11">
        <v>50</v>
      </c>
      <c r="R11">
        <v>35</v>
      </c>
      <c r="S11">
        <v>31.75</v>
      </c>
      <c r="T11">
        <v>19</v>
      </c>
      <c r="U11" t="s">
        <v>27</v>
      </c>
    </row>
    <row r="12" spans="1:21" x14ac:dyDescent="0.25">
      <c r="A12" t="s">
        <v>21</v>
      </c>
      <c r="B12">
        <v>103</v>
      </c>
      <c r="C12" t="s">
        <v>28</v>
      </c>
      <c r="D12" t="s">
        <v>23</v>
      </c>
      <c r="E12">
        <v>399</v>
      </c>
      <c r="F12">
        <v>1</v>
      </c>
      <c r="G12" t="s">
        <v>24</v>
      </c>
      <c r="H12">
        <v>3</v>
      </c>
      <c r="I12">
        <v>0</v>
      </c>
      <c r="J12">
        <v>0</v>
      </c>
      <c r="K12">
        <v>0</v>
      </c>
      <c r="L12">
        <v>0</v>
      </c>
      <c r="M12">
        <v>1</v>
      </c>
      <c r="N12">
        <v>0</v>
      </c>
      <c r="O12">
        <v>0.9</v>
      </c>
      <c r="P12">
        <v>12076</v>
      </c>
      <c r="Q12">
        <v>17.399999999999999</v>
      </c>
      <c r="R12">
        <v>10.5</v>
      </c>
      <c r="S12">
        <v>8.3000000000000007</v>
      </c>
      <c r="T12">
        <v>10.199999999999999</v>
      </c>
      <c r="U12" t="s">
        <v>25</v>
      </c>
    </row>
    <row r="13" spans="1:21" x14ac:dyDescent="0.25">
      <c r="A13" t="s">
        <v>21</v>
      </c>
      <c r="B13">
        <v>142</v>
      </c>
      <c r="C13" t="s">
        <v>45</v>
      </c>
      <c r="D13" t="s">
        <v>23</v>
      </c>
      <c r="E13">
        <v>609.99</v>
      </c>
      <c r="F13">
        <v>1</v>
      </c>
      <c r="G13" t="s">
        <v>39</v>
      </c>
      <c r="H13">
        <v>21</v>
      </c>
      <c r="I13">
        <v>7</v>
      </c>
      <c r="J13">
        <v>3</v>
      </c>
      <c r="K13">
        <v>0</v>
      </c>
      <c r="L13">
        <v>12</v>
      </c>
      <c r="M13">
        <v>5</v>
      </c>
      <c r="N13">
        <v>3</v>
      </c>
      <c r="O13">
        <v>0.6</v>
      </c>
      <c r="Q13">
        <v>29.1</v>
      </c>
      <c r="R13">
        <v>20.95</v>
      </c>
      <c r="S13">
        <v>8.4700000000000006</v>
      </c>
      <c r="T13">
        <v>20.71</v>
      </c>
      <c r="U13" t="s">
        <v>25</v>
      </c>
    </row>
    <row r="15" spans="1:21" s="5" customFormat="1" x14ac:dyDescent="0.25">
      <c r="A15" s="6" t="s">
        <v>99</v>
      </c>
      <c r="B15" s="7"/>
      <c r="C15" s="7"/>
      <c r="D15" s="7"/>
      <c r="E15" s="7"/>
      <c r="F15" s="7"/>
      <c r="G15" s="7"/>
      <c r="H15" s="7"/>
      <c r="I15" s="7"/>
      <c r="J15" s="7"/>
      <c r="K15" s="7"/>
      <c r="L15" s="7"/>
      <c r="M15" s="7"/>
      <c r="N15" s="7"/>
      <c r="O15" s="7"/>
      <c r="P15" s="7"/>
      <c r="Q15" s="7"/>
      <c r="R15" s="7"/>
      <c r="S15" s="7"/>
      <c r="T15" s="7"/>
      <c r="U15" s="7"/>
    </row>
    <row r="16" spans="1:21" s="5" customFormat="1" x14ac:dyDescent="0.25"/>
    <row r="17" spans="1:21" x14ac:dyDescent="0.25">
      <c r="A17" s="2" t="s">
        <v>86</v>
      </c>
    </row>
    <row r="18" spans="1:21" x14ac:dyDescent="0.25">
      <c r="A18" t="s">
        <v>84</v>
      </c>
      <c r="B18" t="s">
        <v>1</v>
      </c>
      <c r="C18" t="s">
        <v>2</v>
      </c>
      <c r="D18" t="s">
        <v>3</v>
      </c>
      <c r="E18" t="s">
        <v>4</v>
      </c>
      <c r="F18" t="s">
        <v>5</v>
      </c>
      <c r="G18" t="s">
        <v>6</v>
      </c>
      <c r="H18" t="s">
        <v>7</v>
      </c>
      <c r="I18" t="s">
        <v>8</v>
      </c>
      <c r="J18" t="s">
        <v>9</v>
      </c>
      <c r="K18" t="s">
        <v>10</v>
      </c>
      <c r="L18" t="s">
        <v>11</v>
      </c>
      <c r="M18" t="s">
        <v>12</v>
      </c>
      <c r="N18" t="s">
        <v>13</v>
      </c>
      <c r="O18" t="s">
        <v>14</v>
      </c>
      <c r="P18" t="s">
        <v>15</v>
      </c>
      <c r="Q18" t="s">
        <v>16</v>
      </c>
      <c r="R18" t="s">
        <v>17</v>
      </c>
      <c r="S18" t="s">
        <v>18</v>
      </c>
      <c r="T18" t="s">
        <v>19</v>
      </c>
      <c r="U18" t="s">
        <v>20</v>
      </c>
    </row>
    <row r="19" spans="1:21" x14ac:dyDescent="0.25">
      <c r="A19" t="s">
        <v>21</v>
      </c>
      <c r="B19">
        <v>171</v>
      </c>
      <c r="C19" t="s">
        <v>26</v>
      </c>
      <c r="D19" t="s">
        <v>23</v>
      </c>
      <c r="E19">
        <v>699</v>
      </c>
      <c r="F19">
        <v>1</v>
      </c>
      <c r="G19">
        <f>VLOOKUP(G6,'Warranty Scale'!A2:B6,2,FALSE)</f>
        <v>1</v>
      </c>
      <c r="H19" s="3">
        <f>H6/SUM($H$6:$L$6)</f>
        <v>0.5485714285714286</v>
      </c>
      <c r="I19" s="3">
        <f>I6/SUM($H$6:$L$6)</f>
        <v>0.14857142857142858</v>
      </c>
      <c r="J19" s="3">
        <f>J6/SUM($H$6:$L$6)</f>
        <v>0.08</v>
      </c>
      <c r="K19" s="3">
        <f>K6/SUM($H$6:$L$6)</f>
        <v>0.08</v>
      </c>
      <c r="L19" s="3">
        <f>L6/SUM($H$6:$L$6)</f>
        <v>0.14285714285714285</v>
      </c>
      <c r="M19" s="3">
        <f>M6/SUM($M$6:$N$6)</f>
        <v>0.8</v>
      </c>
      <c r="N19" s="3">
        <f>N6/SUM($M$6:$N$6)</f>
        <v>0.2</v>
      </c>
      <c r="O19">
        <v>0.7</v>
      </c>
      <c r="P19">
        <v>2498</v>
      </c>
      <c r="Q19">
        <v>19.899999999999999</v>
      </c>
      <c r="R19">
        <v>20.63</v>
      </c>
      <c r="S19">
        <v>19.25</v>
      </c>
      <c r="T19">
        <v>8.39</v>
      </c>
      <c r="U19" t="s">
        <v>27</v>
      </c>
    </row>
    <row r="21" spans="1:21" x14ac:dyDescent="0.25">
      <c r="A21" s="2" t="s">
        <v>71</v>
      </c>
    </row>
    <row r="22" spans="1:21" x14ac:dyDescent="0.25">
      <c r="A22" t="s">
        <v>21</v>
      </c>
      <c r="B22">
        <v>101</v>
      </c>
      <c r="C22" t="s">
        <v>22</v>
      </c>
      <c r="D22" t="s">
        <v>23</v>
      </c>
      <c r="E22">
        <v>949</v>
      </c>
      <c r="F22">
        <v>1</v>
      </c>
      <c r="G22">
        <f>VLOOKUP(G10,'Warranty Scale'!$A$2:$B$6,2,FALSE)</f>
        <v>1</v>
      </c>
      <c r="H22" s="3">
        <f>H10/SUM($H$10:$L$10)</f>
        <v>0.375</v>
      </c>
      <c r="I22" s="3">
        <f>I10/SUM($H$10:$L$10)</f>
        <v>0.375</v>
      </c>
      <c r="J22" s="3">
        <f t="shared" ref="J22:L22" si="0">J10/SUM($H$10:$L$10)</f>
        <v>0.25</v>
      </c>
      <c r="K22" s="3">
        <f t="shared" si="0"/>
        <v>0</v>
      </c>
      <c r="L22" s="3">
        <f t="shared" si="0"/>
        <v>0</v>
      </c>
      <c r="M22" s="3">
        <f>M10/SUM($M$10:$N$10)</f>
        <v>1</v>
      </c>
      <c r="N22" s="3">
        <f>N10/SUM($M$10:$N$10)</f>
        <v>0</v>
      </c>
      <c r="O22">
        <v>0.9</v>
      </c>
      <c r="P22">
        <v>1967</v>
      </c>
      <c r="Q22">
        <v>25.8</v>
      </c>
      <c r="R22">
        <v>23.94</v>
      </c>
      <c r="S22">
        <v>6.62</v>
      </c>
      <c r="T22">
        <v>16.89</v>
      </c>
      <c r="U22" t="s">
        <v>25</v>
      </c>
    </row>
    <row r="23" spans="1:21" x14ac:dyDescent="0.25">
      <c r="A23" t="s">
        <v>21</v>
      </c>
      <c r="B23">
        <v>102</v>
      </c>
      <c r="C23" t="s">
        <v>26</v>
      </c>
      <c r="D23" t="s">
        <v>23</v>
      </c>
      <c r="E23">
        <v>2249.9899999999998</v>
      </c>
      <c r="F23">
        <v>1</v>
      </c>
      <c r="G23">
        <f>VLOOKUP(G11,'Warranty Scale'!$A$2:$B$6,2,FALSE)</f>
        <v>3</v>
      </c>
      <c r="H23" s="3">
        <f>H11/SUM($H$11:$L$11)</f>
        <v>0.66666666666666663</v>
      </c>
      <c r="I23" s="3">
        <f>I11/SUM($H$11:$L$11)</f>
        <v>0.33333333333333331</v>
      </c>
      <c r="J23" s="3">
        <f t="shared" ref="J23:L23" si="1">J11/SUM($H$11:$L$11)</f>
        <v>0</v>
      </c>
      <c r="K23" s="3">
        <f t="shared" si="1"/>
        <v>0</v>
      </c>
      <c r="L23" s="3">
        <f t="shared" si="1"/>
        <v>0</v>
      </c>
      <c r="M23" s="3">
        <f>M11/SUM($M$11:$N$11)</f>
        <v>1</v>
      </c>
      <c r="N23" s="3">
        <f>N11/SUM($M$11:$N$11)</f>
        <v>0</v>
      </c>
      <c r="O23">
        <v>0.9</v>
      </c>
      <c r="P23">
        <v>4806</v>
      </c>
      <c r="Q23">
        <v>50</v>
      </c>
      <c r="R23">
        <v>35</v>
      </c>
      <c r="S23">
        <v>31.75</v>
      </c>
      <c r="T23">
        <v>19</v>
      </c>
      <c r="U23" t="s">
        <v>27</v>
      </c>
    </row>
    <row r="24" spans="1:21" x14ac:dyDescent="0.25">
      <c r="A24" t="s">
        <v>21</v>
      </c>
      <c r="B24">
        <v>103</v>
      </c>
      <c r="C24" t="s">
        <v>28</v>
      </c>
      <c r="D24" t="s">
        <v>23</v>
      </c>
      <c r="E24">
        <v>399</v>
      </c>
      <c r="F24">
        <v>1</v>
      </c>
      <c r="G24">
        <f>VLOOKUP(G12,'Warranty Scale'!$A$2:$B$6,2,FALSE)</f>
        <v>1</v>
      </c>
      <c r="H24" s="3">
        <f>H12/SUM($H$12:$L$12)</f>
        <v>1</v>
      </c>
      <c r="I24" s="3">
        <f>I12/SUM($H$12:$L$12)</f>
        <v>0</v>
      </c>
      <c r="J24" s="3">
        <f>J12/SUM($H$12:$L$12)</f>
        <v>0</v>
      </c>
      <c r="K24" s="3">
        <f>K12/SUM($H$12:$L$12)</f>
        <v>0</v>
      </c>
      <c r="L24" s="3">
        <f>L12/SUM($H$12:$L$12)</f>
        <v>0</v>
      </c>
      <c r="M24" s="3">
        <f>M12/SUM($M$12:$N$12)</f>
        <v>1</v>
      </c>
      <c r="N24" s="3">
        <f>N12/SUM($M$12:$N$12)</f>
        <v>0</v>
      </c>
      <c r="O24">
        <v>0.9</v>
      </c>
      <c r="P24">
        <v>12076</v>
      </c>
      <c r="Q24">
        <v>17.399999999999999</v>
      </c>
      <c r="R24">
        <v>10.5</v>
      </c>
      <c r="S24">
        <v>8.3000000000000007</v>
      </c>
      <c r="T24">
        <v>10.199999999999999</v>
      </c>
      <c r="U24" t="s">
        <v>25</v>
      </c>
    </row>
    <row r="25" spans="1:21" x14ac:dyDescent="0.25">
      <c r="A25" t="s">
        <v>21</v>
      </c>
      <c r="B25">
        <v>142</v>
      </c>
      <c r="C25" t="s">
        <v>45</v>
      </c>
      <c r="D25" t="s">
        <v>23</v>
      </c>
      <c r="E25">
        <v>609.99</v>
      </c>
      <c r="F25">
        <v>1</v>
      </c>
      <c r="G25">
        <f>VLOOKUP(G13,'Warranty Scale'!$A$2:$B$6,2,FALSE)</f>
        <v>3</v>
      </c>
      <c r="H25" s="3">
        <f>H13/SUM($H$13:$L$13)</f>
        <v>0.48837209302325579</v>
      </c>
      <c r="I25" s="3">
        <f>I13/SUM($H$13:$L$13)</f>
        <v>0.16279069767441862</v>
      </c>
      <c r="J25" s="3">
        <f>J13/SUM($H$13:$L$13)</f>
        <v>6.9767441860465115E-2</v>
      </c>
      <c r="K25" s="3">
        <f>K13/SUM($H$13:$L$13)</f>
        <v>0</v>
      </c>
      <c r="L25" s="3">
        <f>L13/SUM($H$13:$L$13)</f>
        <v>0.27906976744186046</v>
      </c>
      <c r="M25" s="3">
        <f>M13/SUM($M$13:$N$13)</f>
        <v>0.625</v>
      </c>
      <c r="N25" s="3">
        <f>N13/SUM($M$13:$N$13)</f>
        <v>0.375</v>
      </c>
      <c r="O25">
        <v>0.6</v>
      </c>
      <c r="Q25">
        <v>29.1</v>
      </c>
      <c r="R25">
        <v>20.95</v>
      </c>
      <c r="S25">
        <v>8.4700000000000006</v>
      </c>
      <c r="T25">
        <v>20.71</v>
      </c>
      <c r="U25" t="s">
        <v>25</v>
      </c>
    </row>
    <row r="27" spans="1:21" s="7" customFormat="1" x14ac:dyDescent="0.25">
      <c r="A27" s="6" t="s">
        <v>89</v>
      </c>
    </row>
    <row r="28" spans="1:21" x14ac:dyDescent="0.25">
      <c r="A28" t="s">
        <v>84</v>
      </c>
      <c r="B28" t="s">
        <v>1</v>
      </c>
      <c r="C28" t="s">
        <v>2</v>
      </c>
      <c r="D28" t="s">
        <v>3</v>
      </c>
      <c r="E28" t="s">
        <v>4</v>
      </c>
      <c r="F28" t="s">
        <v>5</v>
      </c>
      <c r="G28" t="s">
        <v>6</v>
      </c>
      <c r="H28" t="s">
        <v>7</v>
      </c>
      <c r="I28" t="s">
        <v>8</v>
      </c>
      <c r="J28" t="s">
        <v>9</v>
      </c>
      <c r="K28" t="s">
        <v>10</v>
      </c>
      <c r="L28" t="s">
        <v>11</v>
      </c>
      <c r="M28" t="s">
        <v>12</v>
      </c>
      <c r="N28" t="s">
        <v>13</v>
      </c>
      <c r="O28" t="s">
        <v>14</v>
      </c>
      <c r="P28" t="s">
        <v>15</v>
      </c>
      <c r="Q28" t="s">
        <v>16</v>
      </c>
      <c r="R28" t="s">
        <v>17</v>
      </c>
      <c r="S28" t="s">
        <v>18</v>
      </c>
      <c r="T28" t="s">
        <v>19</v>
      </c>
      <c r="U28" t="s">
        <v>20</v>
      </c>
    </row>
    <row r="29" spans="1:21" x14ac:dyDescent="0.25">
      <c r="A29" s="2" t="s">
        <v>70</v>
      </c>
    </row>
    <row r="30" spans="1:21" x14ac:dyDescent="0.25">
      <c r="A30" t="s">
        <v>21</v>
      </c>
      <c r="B30">
        <v>101</v>
      </c>
      <c r="C30">
        <f>IF(C$19=C22,0,1)</f>
        <v>1</v>
      </c>
      <c r="D30">
        <f>IF(D$19=D22,0,1)</f>
        <v>0</v>
      </c>
      <c r="E30">
        <f>ABS(E$19-E22)</f>
        <v>250</v>
      </c>
      <c r="F30">
        <f>ABS(F$19-F22)</f>
        <v>0</v>
      </c>
      <c r="G30">
        <f>ABS($G$19-G22)</f>
        <v>0</v>
      </c>
      <c r="H30" s="3">
        <f t="shared" ref="H30:T30" si="2">ABS(H$19-H22)</f>
        <v>0.1735714285714286</v>
      </c>
      <c r="I30" s="3">
        <f t="shared" si="2"/>
        <v>0.22642857142857142</v>
      </c>
      <c r="J30" s="3">
        <f t="shared" si="2"/>
        <v>0.16999999999999998</v>
      </c>
      <c r="K30" s="3">
        <f t="shared" si="2"/>
        <v>0.08</v>
      </c>
      <c r="L30" s="3">
        <f t="shared" si="2"/>
        <v>0.14285714285714285</v>
      </c>
      <c r="M30" s="3">
        <f t="shared" si="2"/>
        <v>0.19999999999999996</v>
      </c>
      <c r="N30" s="3">
        <f t="shared" si="2"/>
        <v>0.2</v>
      </c>
      <c r="O30" s="3">
        <f t="shared" si="2"/>
        <v>0.20000000000000007</v>
      </c>
      <c r="P30" s="3">
        <f t="shared" si="2"/>
        <v>531</v>
      </c>
      <c r="Q30" s="3">
        <f t="shared" si="2"/>
        <v>5.9000000000000021</v>
      </c>
      <c r="R30" s="3">
        <f t="shared" si="2"/>
        <v>3.3100000000000023</v>
      </c>
      <c r="S30" s="3">
        <f t="shared" si="2"/>
        <v>12.629999999999999</v>
      </c>
      <c r="T30" s="3">
        <f t="shared" si="2"/>
        <v>8.5</v>
      </c>
      <c r="U30">
        <f>IF(U$19 = U22,0,1)</f>
        <v>1</v>
      </c>
    </row>
    <row r="31" spans="1:21" x14ac:dyDescent="0.25">
      <c r="A31" t="s">
        <v>21</v>
      </c>
      <c r="B31">
        <v>102</v>
      </c>
      <c r="C31">
        <f t="shared" ref="C31:D33" si="3">IF(C$19=C23,0,1)</f>
        <v>0</v>
      </c>
      <c r="D31">
        <f t="shared" si="3"/>
        <v>0</v>
      </c>
      <c r="E31">
        <f t="shared" ref="E31:F33" si="4">ABS(E$19-E23)</f>
        <v>1550.9899999999998</v>
      </c>
      <c r="F31">
        <f t="shared" si="4"/>
        <v>0</v>
      </c>
      <c r="G31">
        <f t="shared" ref="G31:G33" si="5">ABS($G$19-G23)</f>
        <v>2</v>
      </c>
      <c r="H31" s="3">
        <f t="shared" ref="H31:T31" si="6">ABS(H$19-H23)</f>
        <v>0.11809523809523803</v>
      </c>
      <c r="I31" s="3">
        <f t="shared" si="6"/>
        <v>0.18476190476190474</v>
      </c>
      <c r="J31" s="3">
        <f t="shared" si="6"/>
        <v>0.08</v>
      </c>
      <c r="K31" s="3">
        <f t="shared" si="6"/>
        <v>0.08</v>
      </c>
      <c r="L31" s="3">
        <f t="shared" si="6"/>
        <v>0.14285714285714285</v>
      </c>
      <c r="M31" s="3">
        <f t="shared" si="6"/>
        <v>0.19999999999999996</v>
      </c>
      <c r="N31" s="3">
        <f t="shared" si="6"/>
        <v>0.2</v>
      </c>
      <c r="O31" s="3">
        <f t="shared" si="6"/>
        <v>0.20000000000000007</v>
      </c>
      <c r="P31" s="3">
        <f t="shared" si="6"/>
        <v>2308</v>
      </c>
      <c r="Q31" s="3">
        <f t="shared" si="6"/>
        <v>30.1</v>
      </c>
      <c r="R31" s="3">
        <f t="shared" si="6"/>
        <v>14.370000000000001</v>
      </c>
      <c r="S31" s="3">
        <f t="shared" si="6"/>
        <v>12.5</v>
      </c>
      <c r="T31" s="3">
        <f t="shared" si="6"/>
        <v>10.61</v>
      </c>
      <c r="U31">
        <f>IF(U$19 = U23,0,1)</f>
        <v>0</v>
      </c>
    </row>
    <row r="32" spans="1:21" x14ac:dyDescent="0.25">
      <c r="A32" t="s">
        <v>21</v>
      </c>
      <c r="B32">
        <v>103</v>
      </c>
      <c r="C32">
        <f t="shared" si="3"/>
        <v>1</v>
      </c>
      <c r="D32">
        <f t="shared" si="3"/>
        <v>0</v>
      </c>
      <c r="E32">
        <f t="shared" si="4"/>
        <v>300</v>
      </c>
      <c r="F32">
        <f t="shared" si="4"/>
        <v>0</v>
      </c>
      <c r="G32">
        <f t="shared" si="5"/>
        <v>0</v>
      </c>
      <c r="H32" s="3">
        <f t="shared" ref="H32:T32" si="7">ABS(H$19-H24)</f>
        <v>0.4514285714285714</v>
      </c>
      <c r="I32" s="3">
        <f t="shared" si="7"/>
        <v>0.14857142857142858</v>
      </c>
      <c r="J32" s="3">
        <f t="shared" si="7"/>
        <v>0.08</v>
      </c>
      <c r="K32" s="3">
        <f t="shared" si="7"/>
        <v>0.08</v>
      </c>
      <c r="L32" s="3">
        <f t="shared" si="7"/>
        <v>0.14285714285714285</v>
      </c>
      <c r="M32" s="3">
        <f t="shared" si="7"/>
        <v>0.19999999999999996</v>
      </c>
      <c r="N32" s="3">
        <f t="shared" si="7"/>
        <v>0.2</v>
      </c>
      <c r="O32" s="3">
        <f t="shared" si="7"/>
        <v>0.20000000000000007</v>
      </c>
      <c r="P32" s="3">
        <f t="shared" si="7"/>
        <v>9578</v>
      </c>
      <c r="Q32" s="3">
        <f t="shared" si="7"/>
        <v>2.5</v>
      </c>
      <c r="R32" s="3">
        <f t="shared" si="7"/>
        <v>10.129999999999999</v>
      </c>
      <c r="S32" s="3">
        <f t="shared" si="7"/>
        <v>10.95</v>
      </c>
      <c r="T32" s="3">
        <f t="shared" si="7"/>
        <v>1.8099999999999987</v>
      </c>
      <c r="U32">
        <f>IF(U$19 = U24,0,1)</f>
        <v>1</v>
      </c>
    </row>
    <row r="33" spans="1:21" x14ac:dyDescent="0.25">
      <c r="A33" t="s">
        <v>21</v>
      </c>
      <c r="B33">
        <v>142</v>
      </c>
      <c r="C33">
        <f t="shared" si="3"/>
        <v>1</v>
      </c>
      <c r="D33">
        <f t="shared" si="3"/>
        <v>0</v>
      </c>
      <c r="E33">
        <f t="shared" si="4"/>
        <v>89.009999999999991</v>
      </c>
      <c r="F33">
        <f t="shared" si="4"/>
        <v>0</v>
      </c>
      <c r="G33">
        <f t="shared" si="5"/>
        <v>2</v>
      </c>
      <c r="H33" s="3">
        <f t="shared" ref="H33:T33" si="8">ABS(H$19-H25)</f>
        <v>6.0199335548172805E-2</v>
      </c>
      <c r="I33" s="3">
        <f t="shared" si="8"/>
        <v>1.421926910299004E-2</v>
      </c>
      <c r="J33" s="3">
        <f t="shared" si="8"/>
        <v>1.0232558139534886E-2</v>
      </c>
      <c r="K33" s="3">
        <f t="shared" si="8"/>
        <v>0.08</v>
      </c>
      <c r="L33" s="3">
        <f t="shared" si="8"/>
        <v>0.13621262458471761</v>
      </c>
      <c r="M33" s="3">
        <f t="shared" si="8"/>
        <v>0.17500000000000004</v>
      </c>
      <c r="N33" s="3">
        <f t="shared" si="8"/>
        <v>0.17499999999999999</v>
      </c>
      <c r="O33" s="3">
        <f t="shared" si="8"/>
        <v>9.9999999999999978E-2</v>
      </c>
      <c r="P33" s="3">
        <f t="shared" si="8"/>
        <v>2498</v>
      </c>
      <c r="Q33" s="3">
        <f t="shared" si="8"/>
        <v>9.2000000000000028</v>
      </c>
      <c r="R33" s="3">
        <f t="shared" si="8"/>
        <v>0.32000000000000028</v>
      </c>
      <c r="S33" s="3">
        <f t="shared" si="8"/>
        <v>10.78</v>
      </c>
      <c r="T33" s="3">
        <f t="shared" si="8"/>
        <v>12.32</v>
      </c>
      <c r="U33">
        <f>IF(U$19 = U25,0,1)</f>
        <v>1</v>
      </c>
    </row>
    <row r="35" spans="1:21" s="7" customFormat="1" x14ac:dyDescent="0.25">
      <c r="A35" s="6" t="s">
        <v>88</v>
      </c>
    </row>
    <row r="36" spans="1:21" x14ac:dyDescent="0.25">
      <c r="A36" t="s">
        <v>84</v>
      </c>
      <c r="B36" t="s">
        <v>1</v>
      </c>
      <c r="C36" t="s">
        <v>2</v>
      </c>
      <c r="D36" t="s">
        <v>3</v>
      </c>
      <c r="E36" t="s">
        <v>4</v>
      </c>
      <c r="F36" t="s">
        <v>5</v>
      </c>
      <c r="G36" t="s">
        <v>6</v>
      </c>
      <c r="H36" t="s">
        <v>7</v>
      </c>
      <c r="I36" t="s">
        <v>8</v>
      </c>
      <c r="J36" t="s">
        <v>9</v>
      </c>
      <c r="K36" t="s">
        <v>10</v>
      </c>
      <c r="L36" t="s">
        <v>11</v>
      </c>
      <c r="M36" t="s">
        <v>12</v>
      </c>
      <c r="N36">
        <v>2</v>
      </c>
      <c r="O36" t="s">
        <v>14</v>
      </c>
      <c r="P36" t="s">
        <v>15</v>
      </c>
      <c r="Q36" t="s">
        <v>16</v>
      </c>
      <c r="R36" t="s">
        <v>17</v>
      </c>
      <c r="S36" t="s">
        <v>18</v>
      </c>
      <c r="T36" t="s">
        <v>19</v>
      </c>
      <c r="U36" t="s">
        <v>20</v>
      </c>
    </row>
    <row r="37" spans="1:21" x14ac:dyDescent="0.25">
      <c r="A37" t="s">
        <v>72</v>
      </c>
      <c r="B37" t="s">
        <v>72</v>
      </c>
      <c r="C37">
        <v>3</v>
      </c>
      <c r="D37">
        <v>1</v>
      </c>
      <c r="E37">
        <v>3</v>
      </c>
      <c r="F37">
        <v>2</v>
      </c>
      <c r="G37">
        <v>2</v>
      </c>
      <c r="H37">
        <v>2</v>
      </c>
      <c r="I37">
        <v>1</v>
      </c>
      <c r="J37">
        <v>1</v>
      </c>
      <c r="K37">
        <v>1</v>
      </c>
      <c r="L37">
        <v>2</v>
      </c>
      <c r="M37">
        <v>2</v>
      </c>
      <c r="N37">
        <v>1</v>
      </c>
      <c r="O37">
        <v>2</v>
      </c>
      <c r="P37">
        <v>0</v>
      </c>
      <c r="Q37">
        <v>1</v>
      </c>
      <c r="R37">
        <v>1</v>
      </c>
      <c r="S37">
        <v>1</v>
      </c>
      <c r="T37">
        <v>1</v>
      </c>
      <c r="U37">
        <v>1</v>
      </c>
    </row>
    <row r="38" spans="1:21" ht="16.5" customHeight="1" x14ac:dyDescent="0.25"/>
    <row r="39" spans="1:21" s="7" customFormat="1" x14ac:dyDescent="0.25">
      <c r="A39" s="6" t="s">
        <v>91</v>
      </c>
    </row>
    <row r="41" spans="1:21" x14ac:dyDescent="0.25">
      <c r="A41" t="s">
        <v>21</v>
      </c>
      <c r="B41">
        <v>101</v>
      </c>
      <c r="C41" s="3">
        <f>C30*C$37</f>
        <v>3</v>
      </c>
      <c r="D41" s="3">
        <f>D30*D37</f>
        <v>0</v>
      </c>
      <c r="E41" s="3">
        <f>E30*E37</f>
        <v>750</v>
      </c>
      <c r="F41" s="3">
        <f>F30*F37</f>
        <v>0</v>
      </c>
      <c r="G41" s="3">
        <f>G30*G37</f>
        <v>0</v>
      </c>
      <c r="H41" s="3">
        <f t="shared" ref="H41:U41" si="9">H30*H37</f>
        <v>0.3471428571428572</v>
      </c>
      <c r="I41" s="3">
        <f t="shared" si="9"/>
        <v>0.22642857142857142</v>
      </c>
      <c r="J41" s="3">
        <f t="shared" si="9"/>
        <v>0.16999999999999998</v>
      </c>
      <c r="K41" s="3">
        <f t="shared" si="9"/>
        <v>0.08</v>
      </c>
      <c r="L41" s="3">
        <f t="shared" si="9"/>
        <v>0.2857142857142857</v>
      </c>
      <c r="M41" s="3">
        <f t="shared" si="9"/>
        <v>0.39999999999999991</v>
      </c>
      <c r="N41" s="3">
        <f t="shared" si="9"/>
        <v>0.2</v>
      </c>
      <c r="O41" s="3">
        <f t="shared" si="9"/>
        <v>0.40000000000000013</v>
      </c>
      <c r="P41" s="3">
        <f t="shared" si="9"/>
        <v>0</v>
      </c>
      <c r="Q41" s="3">
        <f t="shared" si="9"/>
        <v>5.9000000000000021</v>
      </c>
      <c r="R41" s="3">
        <f t="shared" si="9"/>
        <v>3.3100000000000023</v>
      </c>
      <c r="S41" s="3">
        <f t="shared" si="9"/>
        <v>12.629999999999999</v>
      </c>
      <c r="T41" s="3">
        <f t="shared" si="9"/>
        <v>8.5</v>
      </c>
      <c r="U41">
        <f t="shared" si="9"/>
        <v>1</v>
      </c>
    </row>
    <row r="42" spans="1:21" x14ac:dyDescent="0.25">
      <c r="A42" t="s">
        <v>21</v>
      </c>
      <c r="B42">
        <v>102</v>
      </c>
      <c r="C42" s="3">
        <f>C31*C$37</f>
        <v>0</v>
      </c>
      <c r="D42" s="3">
        <f t="shared" ref="D42:F44" si="10">D31*D$37</f>
        <v>0</v>
      </c>
      <c r="E42" s="3">
        <f t="shared" si="10"/>
        <v>4652.9699999999993</v>
      </c>
      <c r="F42" s="3">
        <f t="shared" si="10"/>
        <v>0</v>
      </c>
      <c r="G42" s="3">
        <f t="shared" ref="G42" si="11">G31*G$37</f>
        <v>4</v>
      </c>
      <c r="H42" s="3">
        <f t="shared" ref="H42:U42" si="12">H31*H$37</f>
        <v>0.23619047619047606</v>
      </c>
      <c r="I42" s="3">
        <f t="shared" si="12"/>
        <v>0.18476190476190474</v>
      </c>
      <c r="J42" s="3">
        <f t="shared" si="12"/>
        <v>0.08</v>
      </c>
      <c r="K42" s="3">
        <f t="shared" si="12"/>
        <v>0.08</v>
      </c>
      <c r="L42" s="3">
        <f t="shared" si="12"/>
        <v>0.2857142857142857</v>
      </c>
      <c r="M42" s="3">
        <f t="shared" si="12"/>
        <v>0.39999999999999991</v>
      </c>
      <c r="N42" s="3">
        <f t="shared" si="12"/>
        <v>0.2</v>
      </c>
      <c r="O42" s="3">
        <f t="shared" si="12"/>
        <v>0.40000000000000013</v>
      </c>
      <c r="P42" s="3">
        <f t="shared" si="12"/>
        <v>0</v>
      </c>
      <c r="Q42" s="3">
        <f t="shared" si="12"/>
        <v>30.1</v>
      </c>
      <c r="R42" s="3">
        <f t="shared" si="12"/>
        <v>14.370000000000001</v>
      </c>
      <c r="S42" s="3">
        <f t="shared" si="12"/>
        <v>12.5</v>
      </c>
      <c r="T42" s="3">
        <f t="shared" si="12"/>
        <v>10.61</v>
      </c>
      <c r="U42">
        <f t="shared" si="12"/>
        <v>0</v>
      </c>
    </row>
    <row r="43" spans="1:21" x14ac:dyDescent="0.25">
      <c r="A43" t="s">
        <v>21</v>
      </c>
      <c r="B43">
        <v>103</v>
      </c>
      <c r="C43" s="3">
        <f>C32*C$37</f>
        <v>3</v>
      </c>
      <c r="D43" s="3">
        <f t="shared" si="10"/>
        <v>0</v>
      </c>
      <c r="E43" s="3">
        <f t="shared" si="10"/>
        <v>900</v>
      </c>
      <c r="F43" s="3">
        <f t="shared" si="10"/>
        <v>0</v>
      </c>
      <c r="G43" s="3">
        <f t="shared" ref="G43" si="13">G32*G$37</f>
        <v>0</v>
      </c>
      <c r="H43" s="3">
        <f t="shared" ref="H43:U43" si="14">H32*H$37</f>
        <v>0.9028571428571428</v>
      </c>
      <c r="I43" s="3">
        <f t="shared" si="14"/>
        <v>0.14857142857142858</v>
      </c>
      <c r="J43" s="3">
        <f t="shared" si="14"/>
        <v>0.08</v>
      </c>
      <c r="K43" s="3">
        <f t="shared" si="14"/>
        <v>0.08</v>
      </c>
      <c r="L43" s="3">
        <f t="shared" si="14"/>
        <v>0.2857142857142857</v>
      </c>
      <c r="M43" s="3">
        <f t="shared" si="14"/>
        <v>0.39999999999999991</v>
      </c>
      <c r="N43" s="3">
        <f t="shared" si="14"/>
        <v>0.2</v>
      </c>
      <c r="O43" s="3">
        <f t="shared" si="14"/>
        <v>0.40000000000000013</v>
      </c>
      <c r="P43" s="3">
        <f t="shared" si="14"/>
        <v>0</v>
      </c>
      <c r="Q43" s="3">
        <f t="shared" si="14"/>
        <v>2.5</v>
      </c>
      <c r="R43" s="3">
        <f t="shared" si="14"/>
        <v>10.129999999999999</v>
      </c>
      <c r="S43" s="3">
        <f t="shared" si="14"/>
        <v>10.95</v>
      </c>
      <c r="T43" s="3">
        <f t="shared" si="14"/>
        <v>1.8099999999999987</v>
      </c>
      <c r="U43">
        <f t="shared" si="14"/>
        <v>1</v>
      </c>
    </row>
    <row r="44" spans="1:21" x14ac:dyDescent="0.25">
      <c r="A44" t="s">
        <v>21</v>
      </c>
      <c r="B44">
        <v>142</v>
      </c>
      <c r="C44" s="3">
        <f>C33*C$37</f>
        <v>3</v>
      </c>
      <c r="D44" s="3">
        <f t="shared" si="10"/>
        <v>0</v>
      </c>
      <c r="E44" s="3">
        <f t="shared" si="10"/>
        <v>267.02999999999997</v>
      </c>
      <c r="F44" s="3">
        <f t="shared" si="10"/>
        <v>0</v>
      </c>
      <c r="G44" s="3">
        <f t="shared" ref="G44" si="15">G33*G$37</f>
        <v>4</v>
      </c>
      <c r="H44" s="3">
        <f t="shared" ref="H44:U44" si="16">H33*H$37</f>
        <v>0.12039867109634561</v>
      </c>
      <c r="I44" s="3">
        <f t="shared" si="16"/>
        <v>1.421926910299004E-2</v>
      </c>
      <c r="J44" s="3">
        <f t="shared" si="16"/>
        <v>1.0232558139534886E-2</v>
      </c>
      <c r="K44" s="3">
        <f t="shared" si="16"/>
        <v>0.08</v>
      </c>
      <c r="L44" s="3">
        <f t="shared" si="16"/>
        <v>0.27242524916943522</v>
      </c>
      <c r="M44" s="3">
        <f t="shared" si="16"/>
        <v>0.35000000000000009</v>
      </c>
      <c r="N44" s="3">
        <f t="shared" si="16"/>
        <v>0.17499999999999999</v>
      </c>
      <c r="O44" s="3">
        <f t="shared" si="16"/>
        <v>0.19999999999999996</v>
      </c>
      <c r="P44" s="3">
        <f t="shared" si="16"/>
        <v>0</v>
      </c>
      <c r="Q44" s="3">
        <f t="shared" si="16"/>
        <v>9.2000000000000028</v>
      </c>
      <c r="R44" s="3">
        <f t="shared" si="16"/>
        <v>0.32000000000000028</v>
      </c>
      <c r="S44" s="3">
        <f t="shared" si="16"/>
        <v>10.78</v>
      </c>
      <c r="T44" s="3">
        <f t="shared" si="16"/>
        <v>12.32</v>
      </c>
      <c r="U44">
        <f t="shared" si="16"/>
        <v>1</v>
      </c>
    </row>
    <row r="47" spans="1:21" s="7" customFormat="1" x14ac:dyDescent="0.25">
      <c r="A47" s="6" t="s">
        <v>90</v>
      </c>
    </row>
    <row r="48" spans="1:21" x14ac:dyDescent="0.25">
      <c r="A48" s="2" t="s">
        <v>70</v>
      </c>
    </row>
    <row r="49" spans="1:7" x14ac:dyDescent="0.25">
      <c r="A49" s="2" t="s">
        <v>84</v>
      </c>
      <c r="B49" s="2" t="s">
        <v>1</v>
      </c>
      <c r="C49" s="2" t="s">
        <v>92</v>
      </c>
      <c r="D49" s="2" t="s">
        <v>93</v>
      </c>
    </row>
    <row r="50" spans="1:7" x14ac:dyDescent="0.25">
      <c r="A50" t="s">
        <v>21</v>
      </c>
      <c r="B50">
        <v>101</v>
      </c>
      <c r="C50" s="3">
        <f>SUM(C41:U41)</f>
        <v>786.44928571428579</v>
      </c>
      <c r="D50">
        <v>12</v>
      </c>
      <c r="G50">
        <v>283.73285714285709</v>
      </c>
    </row>
    <row r="51" spans="1:7" x14ac:dyDescent="0.25">
      <c r="A51" t="s">
        <v>21</v>
      </c>
      <c r="B51">
        <v>102</v>
      </c>
      <c r="C51" s="3">
        <f>SUM(C42:U42)</f>
        <v>4726.4166666666652</v>
      </c>
      <c r="D51">
        <v>8</v>
      </c>
      <c r="G51">
        <v>1622.4423809523805</v>
      </c>
    </row>
    <row r="52" spans="1:7" x14ac:dyDescent="0.25">
      <c r="A52" t="s">
        <v>21</v>
      </c>
      <c r="B52">
        <v>103</v>
      </c>
      <c r="C52" s="3">
        <f>SUM(C43:U43)</f>
        <v>931.88714285714298</v>
      </c>
      <c r="D52">
        <v>12</v>
      </c>
      <c r="G52">
        <v>328.89285714285705</v>
      </c>
    </row>
    <row r="53" spans="1:7" x14ac:dyDescent="0.25">
      <c r="A53" t="s">
        <v>21</v>
      </c>
      <c r="B53">
        <v>142</v>
      </c>
      <c r="C53" s="3">
        <f>SUM(C44:U44)</f>
        <v>308.87227574750818</v>
      </c>
      <c r="D53">
        <v>84</v>
      </c>
      <c r="G53">
        <v>126.3808637873754</v>
      </c>
    </row>
    <row r="55" spans="1:7" s="10" customFormat="1" x14ac:dyDescent="0.25">
      <c r="A55" s="12" t="s">
        <v>98</v>
      </c>
    </row>
    <row r="56" spans="1:7" x14ac:dyDescent="0.25">
      <c r="A56" s="2" t="s">
        <v>70</v>
      </c>
    </row>
    <row r="57" spans="1:7" x14ac:dyDescent="0.25">
      <c r="A57" t="s">
        <v>94</v>
      </c>
      <c r="B57">
        <v>84</v>
      </c>
      <c r="C57" t="s">
        <v>110</v>
      </c>
    </row>
    <row r="58" spans="1:7" x14ac:dyDescent="0.25">
      <c r="A58" t="s">
        <v>107</v>
      </c>
      <c r="B58" s="11">
        <v>699</v>
      </c>
      <c r="C58" t="s">
        <v>104</v>
      </c>
    </row>
    <row r="59" spans="1:7" x14ac:dyDescent="0.25">
      <c r="A59" t="s">
        <v>101</v>
      </c>
      <c r="B59" s="11">
        <f>B57*B58</f>
        <v>58716</v>
      </c>
      <c r="C59" t="s">
        <v>106</v>
      </c>
    </row>
    <row r="60" spans="1:7" x14ac:dyDescent="0.25">
      <c r="A60" t="s">
        <v>95</v>
      </c>
      <c r="B60">
        <f>'Potential New Product List'!V3</f>
        <v>0.25</v>
      </c>
      <c r="C60" t="s">
        <v>104</v>
      </c>
    </row>
    <row r="61" spans="1:7" x14ac:dyDescent="0.25">
      <c r="A61" t="s">
        <v>105</v>
      </c>
      <c r="B61" s="11">
        <f>B59*B60</f>
        <v>14679</v>
      </c>
      <c r="C61" t="s">
        <v>108</v>
      </c>
    </row>
  </sheetData>
  <customSheetViews>
    <customSheetView guid="{0E60F5D3-6264-4CC1-A007-66AE815EFEE7}">
      <selection activeCell="C59" sqref="C59"/>
      <pageMargins left="0.7" right="0.7" top="0.75" bottom="0.75" header="0.3" footer="0.3"/>
      <pageSetup orientation="portrait" horizontalDpi="4294967293" verticalDpi="4294967293" r:id="rId1"/>
    </customSheetView>
    <customSheetView guid="{E773EDD3-07CB-0342-92CD-1C6EFAD01BAD}" topLeftCell="A35">
      <selection activeCell="R41" sqref="R41"/>
      <pageMargins left="0.7" right="0.7" top="0.75" bottom="0.75" header="0.3" footer="0.3"/>
      <pageSetup orientation="portrait" horizontalDpi="4294967293" verticalDpi="4294967293"/>
    </customSheetView>
  </customSheetViews>
  <pageMargins left="0.7" right="0.7" top="0.75" bottom="0.75" header="0.3" footer="0.3"/>
  <pageSetup orientation="portrait" horizontalDpi="4294967293" verticalDpi="4294967293" r:id="rId2"/>
  <ignoredErrors>
    <ignoredError sqref="B60" formula="1"/>
  </ignoredErrors>
  <legacyDrawing r:id="rId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workbookViewId="0">
      <selection activeCell="A2" sqref="A2"/>
    </sheetView>
  </sheetViews>
  <sheetFormatPr defaultColWidth="8.85546875" defaultRowHeight="15" x14ac:dyDescent="0.25"/>
  <cols>
    <col min="1" max="1" width="27.7109375" customWidth="1"/>
    <col min="2" max="2" width="12.5703125" customWidth="1"/>
    <col min="3" max="3" width="11.85546875" customWidth="1"/>
    <col min="4" max="4" width="12.42578125" customWidth="1"/>
    <col min="5" max="5" width="8" customWidth="1"/>
    <col min="6" max="6" width="21.7109375" customWidth="1"/>
    <col min="7" max="7" width="18.7109375" customWidth="1"/>
    <col min="8" max="12" width="13.85546875" customWidth="1"/>
    <col min="13" max="13" width="22.42578125" customWidth="1"/>
    <col min="14" max="14" width="23.28515625" customWidth="1"/>
    <col min="15" max="15" width="35.28515625" customWidth="1"/>
    <col min="16" max="16" width="16.140625" customWidth="1"/>
    <col min="17" max="17" width="20.28515625" customWidth="1"/>
    <col min="18" max="19" width="13.85546875" customWidth="1"/>
    <col min="20" max="20" width="14.28515625" customWidth="1"/>
    <col min="21" max="21" width="9.5703125" customWidth="1"/>
  </cols>
  <sheetData>
    <row r="1" spans="1:21" ht="15.75" x14ac:dyDescent="0.25">
      <c r="A1" s="9" t="s">
        <v>114</v>
      </c>
      <c r="B1" s="9"/>
      <c r="C1" s="9"/>
      <c r="D1" s="9"/>
    </row>
    <row r="2" spans="1:21" ht="15.75" x14ac:dyDescent="0.25">
      <c r="A2" s="9"/>
      <c r="B2" s="9"/>
      <c r="C2" s="9"/>
      <c r="D2" s="9"/>
    </row>
    <row r="3" spans="1:21" s="10" customFormat="1" x14ac:dyDescent="0.25">
      <c r="A3" s="10" t="s">
        <v>87</v>
      </c>
    </row>
    <row r="4" spans="1:21" x14ac:dyDescent="0.25">
      <c r="A4" s="2" t="s">
        <v>85</v>
      </c>
    </row>
    <row r="5" spans="1:21" s="2" customFormat="1" x14ac:dyDescent="0.25">
      <c r="A5" s="2" t="s">
        <v>84</v>
      </c>
      <c r="B5" s="2" t="s">
        <v>1</v>
      </c>
      <c r="C5" s="2" t="s">
        <v>2</v>
      </c>
      <c r="D5" s="2" t="s">
        <v>3</v>
      </c>
      <c r="E5" s="2" t="s">
        <v>4</v>
      </c>
      <c r="F5" s="2" t="s">
        <v>5</v>
      </c>
      <c r="G5" s="2" t="s">
        <v>6</v>
      </c>
      <c r="H5" s="2" t="s">
        <v>7</v>
      </c>
      <c r="I5" s="2" t="s">
        <v>8</v>
      </c>
      <c r="J5" s="2" t="s">
        <v>9</v>
      </c>
      <c r="K5" s="2" t="s">
        <v>10</v>
      </c>
      <c r="L5" s="2" t="s">
        <v>11</v>
      </c>
      <c r="M5" s="2" t="s">
        <v>12</v>
      </c>
      <c r="N5" s="2" t="s">
        <v>13</v>
      </c>
      <c r="O5" s="2" t="s">
        <v>14</v>
      </c>
      <c r="P5" s="2" t="s">
        <v>15</v>
      </c>
      <c r="Q5" s="2" t="s">
        <v>16</v>
      </c>
      <c r="R5" s="2" t="s">
        <v>17</v>
      </c>
      <c r="S5" s="2" t="s">
        <v>18</v>
      </c>
      <c r="T5" s="2" t="s">
        <v>19</v>
      </c>
      <c r="U5" s="2" t="s">
        <v>20</v>
      </c>
    </row>
    <row r="6" spans="1:21" x14ac:dyDescent="0.25">
      <c r="A6" s="13" t="s">
        <v>21</v>
      </c>
      <c r="B6" s="13">
        <v>172</v>
      </c>
      <c r="C6" s="13" t="s">
        <v>26</v>
      </c>
      <c r="D6" s="13" t="s">
        <v>23</v>
      </c>
      <c r="E6" s="13">
        <v>860</v>
      </c>
      <c r="F6" s="13">
        <v>1</v>
      </c>
      <c r="G6" s="13" t="s">
        <v>24</v>
      </c>
      <c r="H6" s="13">
        <v>51</v>
      </c>
      <c r="I6" s="13">
        <v>11</v>
      </c>
      <c r="J6" s="13">
        <v>10</v>
      </c>
      <c r="K6" s="13">
        <v>10</v>
      </c>
      <c r="L6" s="13">
        <v>21</v>
      </c>
      <c r="M6" s="13">
        <v>7</v>
      </c>
      <c r="N6" s="13">
        <v>5</v>
      </c>
      <c r="O6" s="13">
        <v>0.6</v>
      </c>
      <c r="P6" s="13">
        <v>490</v>
      </c>
      <c r="Q6" s="13">
        <v>27</v>
      </c>
      <c r="R6" s="13">
        <v>21.89</v>
      </c>
      <c r="S6" s="13">
        <v>27.01</v>
      </c>
      <c r="T6" s="13">
        <v>9.1300000000000008</v>
      </c>
      <c r="U6" s="13" t="s">
        <v>27</v>
      </c>
    </row>
    <row r="8" spans="1:21" x14ac:dyDescent="0.25">
      <c r="A8" s="2" t="s">
        <v>97</v>
      </c>
    </row>
    <row r="9" spans="1:21" s="2" customFormat="1" x14ac:dyDescent="0.25">
      <c r="A9" s="2" t="s">
        <v>84</v>
      </c>
      <c r="B9" s="2" t="s">
        <v>1</v>
      </c>
      <c r="C9" s="2" t="s">
        <v>2</v>
      </c>
      <c r="D9" s="2" t="s">
        <v>3</v>
      </c>
      <c r="E9" s="2" t="s">
        <v>4</v>
      </c>
      <c r="F9" s="2" t="s">
        <v>5</v>
      </c>
      <c r="G9" s="2" t="s">
        <v>6</v>
      </c>
      <c r="H9" s="2" t="s">
        <v>7</v>
      </c>
      <c r="I9" s="2" t="s">
        <v>8</v>
      </c>
      <c r="J9" s="2" t="s">
        <v>9</v>
      </c>
      <c r="K9" s="2" t="s">
        <v>10</v>
      </c>
      <c r="L9" s="2" t="s">
        <v>11</v>
      </c>
      <c r="M9" s="2" t="s">
        <v>12</v>
      </c>
      <c r="N9" s="2" t="s">
        <v>13</v>
      </c>
      <c r="O9" s="2" t="s">
        <v>14</v>
      </c>
      <c r="P9" s="2" t="s">
        <v>15</v>
      </c>
      <c r="Q9" s="2" t="s">
        <v>16</v>
      </c>
      <c r="R9" s="2" t="s">
        <v>17</v>
      </c>
      <c r="S9" s="2" t="s">
        <v>18</v>
      </c>
      <c r="T9" s="2" t="s">
        <v>19</v>
      </c>
      <c r="U9" s="2" t="s">
        <v>20</v>
      </c>
    </row>
    <row r="10" spans="1:21" x14ac:dyDescent="0.25">
      <c r="A10" s="14" t="s">
        <v>21</v>
      </c>
      <c r="B10" s="14">
        <v>101</v>
      </c>
      <c r="C10" s="14" t="s">
        <v>22</v>
      </c>
      <c r="D10" s="14" t="s">
        <v>23</v>
      </c>
      <c r="E10" s="14">
        <v>949</v>
      </c>
      <c r="F10" s="14">
        <v>1</v>
      </c>
      <c r="G10" s="14" t="s">
        <v>24</v>
      </c>
      <c r="H10" s="14">
        <v>3</v>
      </c>
      <c r="I10" s="14">
        <v>3</v>
      </c>
      <c r="J10" s="14">
        <v>2</v>
      </c>
      <c r="K10" s="14">
        <v>0</v>
      </c>
      <c r="L10" s="14">
        <v>0</v>
      </c>
      <c r="M10" s="14">
        <v>2</v>
      </c>
      <c r="N10" s="14">
        <v>0</v>
      </c>
      <c r="O10" s="14">
        <v>0.9</v>
      </c>
      <c r="P10" s="14">
        <v>1967</v>
      </c>
      <c r="Q10" s="14">
        <v>25.8</v>
      </c>
      <c r="R10" s="14">
        <v>23.94</v>
      </c>
      <c r="S10" s="14">
        <v>6.62</v>
      </c>
      <c r="T10" s="14">
        <v>16.89</v>
      </c>
      <c r="U10" s="14" t="s">
        <v>25</v>
      </c>
    </row>
    <row r="11" spans="1:21" x14ac:dyDescent="0.25">
      <c r="A11" s="14" t="s">
        <v>21</v>
      </c>
      <c r="B11" s="14">
        <v>102</v>
      </c>
      <c r="C11" s="14" t="s">
        <v>26</v>
      </c>
      <c r="D11" s="14" t="s">
        <v>23</v>
      </c>
      <c r="E11" s="14">
        <v>2249.9899999999998</v>
      </c>
      <c r="F11" s="14">
        <v>1</v>
      </c>
      <c r="G11" s="14" t="s">
        <v>39</v>
      </c>
      <c r="H11" s="14">
        <v>2</v>
      </c>
      <c r="I11" s="14">
        <v>1</v>
      </c>
      <c r="J11" s="14">
        <v>0</v>
      </c>
      <c r="K11" s="14">
        <v>0</v>
      </c>
      <c r="L11" s="14">
        <v>0</v>
      </c>
      <c r="M11" s="14">
        <v>1</v>
      </c>
      <c r="N11" s="14">
        <v>0</v>
      </c>
      <c r="O11" s="14">
        <v>0.9</v>
      </c>
      <c r="P11" s="14">
        <v>4806</v>
      </c>
      <c r="Q11" s="14">
        <v>50</v>
      </c>
      <c r="R11" s="14">
        <v>35</v>
      </c>
      <c r="S11" s="14">
        <v>31.75</v>
      </c>
      <c r="T11" s="14">
        <v>19</v>
      </c>
      <c r="U11" s="14" t="s">
        <v>27</v>
      </c>
    </row>
    <row r="12" spans="1:21" x14ac:dyDescent="0.25">
      <c r="A12" s="14" t="s">
        <v>21</v>
      </c>
      <c r="B12" s="14">
        <v>103</v>
      </c>
      <c r="C12" s="14" t="s">
        <v>28</v>
      </c>
      <c r="D12" s="14" t="s">
        <v>23</v>
      </c>
      <c r="E12" s="14">
        <v>399</v>
      </c>
      <c r="F12" s="14">
        <v>1</v>
      </c>
      <c r="G12" s="14" t="s">
        <v>24</v>
      </c>
      <c r="H12" s="14">
        <v>3</v>
      </c>
      <c r="I12" s="14">
        <v>0</v>
      </c>
      <c r="J12" s="14">
        <v>0</v>
      </c>
      <c r="K12" s="14">
        <v>0</v>
      </c>
      <c r="L12" s="14">
        <v>0</v>
      </c>
      <c r="M12" s="14">
        <v>1</v>
      </c>
      <c r="N12" s="14">
        <v>0</v>
      </c>
      <c r="O12" s="14">
        <v>0.9</v>
      </c>
      <c r="P12" s="14">
        <v>12076</v>
      </c>
      <c r="Q12" s="14">
        <v>17.399999999999999</v>
      </c>
      <c r="R12" s="14">
        <v>10.5</v>
      </c>
      <c r="S12" s="14">
        <v>8.3000000000000007</v>
      </c>
      <c r="T12" s="14">
        <v>10.199999999999999</v>
      </c>
      <c r="U12" s="14" t="s">
        <v>25</v>
      </c>
    </row>
    <row r="13" spans="1:21" x14ac:dyDescent="0.25">
      <c r="A13" s="14" t="s">
        <v>21</v>
      </c>
      <c r="B13" s="14">
        <v>142</v>
      </c>
      <c r="C13" s="14" t="s">
        <v>45</v>
      </c>
      <c r="D13" s="14" t="s">
        <v>23</v>
      </c>
      <c r="E13" s="14">
        <v>609.99</v>
      </c>
      <c r="F13" s="14">
        <v>1</v>
      </c>
      <c r="G13" s="14" t="s">
        <v>39</v>
      </c>
      <c r="H13" s="14">
        <v>21</v>
      </c>
      <c r="I13" s="14">
        <v>7</v>
      </c>
      <c r="J13" s="14">
        <v>3</v>
      </c>
      <c r="K13" s="14">
        <v>0</v>
      </c>
      <c r="L13" s="14">
        <v>12</v>
      </c>
      <c r="M13" s="14">
        <v>5</v>
      </c>
      <c r="N13" s="14">
        <v>3</v>
      </c>
      <c r="O13" s="14">
        <v>0.6</v>
      </c>
      <c r="P13" s="14"/>
      <c r="Q13" s="14">
        <v>29.1</v>
      </c>
      <c r="R13" s="14">
        <v>20.95</v>
      </c>
      <c r="S13" s="14">
        <v>8.4700000000000006</v>
      </c>
      <c r="T13" s="14">
        <v>20.71</v>
      </c>
      <c r="U13" s="14" t="s">
        <v>25</v>
      </c>
    </row>
    <row r="15" spans="1:21" s="5" customFormat="1" x14ac:dyDescent="0.25">
      <c r="A15" s="6" t="s">
        <v>99</v>
      </c>
      <c r="B15" s="7"/>
      <c r="C15" s="7"/>
      <c r="D15" s="7"/>
      <c r="E15" s="7"/>
      <c r="F15" s="7"/>
      <c r="G15" s="7"/>
      <c r="H15" s="7"/>
      <c r="I15" s="7"/>
      <c r="J15" s="7"/>
      <c r="K15" s="7"/>
      <c r="L15" s="7"/>
      <c r="M15" s="7"/>
      <c r="N15" s="7"/>
      <c r="O15" s="7"/>
      <c r="P15" s="7"/>
      <c r="Q15" s="7"/>
      <c r="R15" s="7"/>
      <c r="S15" s="7"/>
      <c r="T15" s="7"/>
      <c r="U15" s="7"/>
    </row>
    <row r="16" spans="1:21" s="5" customFormat="1" x14ac:dyDescent="0.25"/>
    <row r="17" spans="1:21" x14ac:dyDescent="0.25">
      <c r="A17" s="2" t="s">
        <v>86</v>
      </c>
    </row>
    <row r="18" spans="1:21" x14ac:dyDescent="0.25">
      <c r="A18" t="s">
        <v>84</v>
      </c>
      <c r="B18" t="s">
        <v>1</v>
      </c>
      <c r="C18" t="s">
        <v>2</v>
      </c>
      <c r="D18" t="s">
        <v>3</v>
      </c>
      <c r="E18" t="s">
        <v>4</v>
      </c>
      <c r="F18" t="s">
        <v>5</v>
      </c>
      <c r="G18" t="s">
        <v>6</v>
      </c>
      <c r="H18" t="s">
        <v>7</v>
      </c>
      <c r="I18" t="s">
        <v>8</v>
      </c>
      <c r="J18" t="s">
        <v>9</v>
      </c>
      <c r="K18" t="s">
        <v>10</v>
      </c>
      <c r="L18" t="s">
        <v>11</v>
      </c>
      <c r="M18" t="s">
        <v>12</v>
      </c>
      <c r="N18" t="s">
        <v>13</v>
      </c>
      <c r="O18" t="s">
        <v>14</v>
      </c>
      <c r="P18" t="s">
        <v>15</v>
      </c>
      <c r="Q18" t="s">
        <v>16</v>
      </c>
      <c r="R18" t="s">
        <v>17</v>
      </c>
      <c r="S18" t="s">
        <v>18</v>
      </c>
      <c r="T18" t="s">
        <v>19</v>
      </c>
      <c r="U18" t="s">
        <v>20</v>
      </c>
    </row>
    <row r="19" spans="1:21" x14ac:dyDescent="0.25">
      <c r="A19" s="13" t="s">
        <v>21</v>
      </c>
      <c r="B19" s="13">
        <v>172</v>
      </c>
      <c r="C19" s="13" t="s">
        <v>26</v>
      </c>
      <c r="D19" s="13" t="s">
        <v>23</v>
      </c>
      <c r="E19" s="13">
        <v>860</v>
      </c>
      <c r="F19" s="13">
        <v>1</v>
      </c>
      <c r="G19">
        <f>VLOOKUP(G6,'Warranty Scale'!A2:B6,2,FALSE)</f>
        <v>1</v>
      </c>
      <c r="H19" s="3">
        <f>H6/SUM($H$6:$L$6)</f>
        <v>0.49514563106796117</v>
      </c>
      <c r="I19" s="3">
        <f>I6/SUM($H$6:$L$6)</f>
        <v>0.10679611650485436</v>
      </c>
      <c r="J19" s="3">
        <f>J6/SUM($H$6:$L$6)</f>
        <v>9.7087378640776698E-2</v>
      </c>
      <c r="K19" s="3">
        <f>K6/SUM($H$6:$L$6)</f>
        <v>9.7087378640776698E-2</v>
      </c>
      <c r="L19" s="3">
        <f>L6/SUM($H$6:$L$6)</f>
        <v>0.20388349514563106</v>
      </c>
      <c r="M19" s="3">
        <f>M6/SUM($M$6:$N$6)</f>
        <v>0.58333333333333337</v>
      </c>
      <c r="N19" s="3">
        <f>N6/SUM($M$6:$N$6)</f>
        <v>0.41666666666666669</v>
      </c>
      <c r="O19" s="13">
        <v>0.6</v>
      </c>
      <c r="P19" s="13">
        <v>490</v>
      </c>
      <c r="Q19" s="13">
        <v>27</v>
      </c>
      <c r="R19" s="13">
        <v>21.89</v>
      </c>
      <c r="S19" s="13">
        <v>27.01</v>
      </c>
      <c r="T19" s="13">
        <v>9.1300000000000008</v>
      </c>
      <c r="U19" s="13" t="s">
        <v>27</v>
      </c>
    </row>
    <row r="21" spans="1:21" x14ac:dyDescent="0.25">
      <c r="A21" s="2" t="s">
        <v>71</v>
      </c>
    </row>
    <row r="22" spans="1:21" x14ac:dyDescent="0.25">
      <c r="A22" s="14" t="s">
        <v>21</v>
      </c>
      <c r="B22" s="14">
        <v>101</v>
      </c>
      <c r="C22" s="14" t="s">
        <v>22</v>
      </c>
      <c r="D22" s="14" t="s">
        <v>23</v>
      </c>
      <c r="E22" s="14">
        <v>949</v>
      </c>
      <c r="F22" s="14">
        <v>1</v>
      </c>
      <c r="G22">
        <f>VLOOKUP(G10,'Warranty Scale'!$A$2:$B$6,2,FALSE)</f>
        <v>1</v>
      </c>
      <c r="H22" s="3">
        <f>H10/SUM($H$10:$L$10)</f>
        <v>0.375</v>
      </c>
      <c r="I22" s="3">
        <f>I10/SUM($H$10:$L$10)</f>
        <v>0.375</v>
      </c>
      <c r="J22" s="3">
        <f>J10/SUM($H$10:$L$10)</f>
        <v>0.25</v>
      </c>
      <c r="K22" s="3">
        <f>K10/SUM($H$10:$L$10)</f>
        <v>0</v>
      </c>
      <c r="L22" s="3">
        <f>L10/SUM($H$10:$L$10)</f>
        <v>0</v>
      </c>
      <c r="M22" s="3">
        <f>M10/SUM($M$10:$N$10)</f>
        <v>1</v>
      </c>
      <c r="N22" s="3">
        <f>N10/SUM($M$10:$N$10)</f>
        <v>0</v>
      </c>
      <c r="O22" s="14">
        <v>0.9</v>
      </c>
      <c r="P22" s="14">
        <v>1967</v>
      </c>
      <c r="Q22" s="14">
        <v>25.8</v>
      </c>
      <c r="R22" s="14">
        <v>23.94</v>
      </c>
      <c r="S22" s="14">
        <v>6.62</v>
      </c>
      <c r="T22" s="14">
        <v>16.89</v>
      </c>
      <c r="U22" s="14" t="s">
        <v>25</v>
      </c>
    </row>
    <row r="23" spans="1:21" x14ac:dyDescent="0.25">
      <c r="A23" s="14" t="s">
        <v>21</v>
      </c>
      <c r="B23" s="14">
        <v>102</v>
      </c>
      <c r="C23" s="14" t="s">
        <v>26</v>
      </c>
      <c r="D23" s="14" t="s">
        <v>23</v>
      </c>
      <c r="E23" s="14">
        <v>2249.9899999999998</v>
      </c>
      <c r="F23" s="14">
        <v>1</v>
      </c>
      <c r="G23">
        <f>VLOOKUP(G11,'Warranty Scale'!$A$2:$B$6,2,FALSE)</f>
        <v>3</v>
      </c>
      <c r="H23" s="3">
        <f>H11/SUM($H$11:$L$11)</f>
        <v>0.66666666666666663</v>
      </c>
      <c r="I23" s="17">
        <f t="shared" ref="I23:L23" si="0">I11/SUM($H$11:$L$11)</f>
        <v>0.33333333333333331</v>
      </c>
      <c r="J23" s="17">
        <f t="shared" si="0"/>
        <v>0</v>
      </c>
      <c r="K23" s="17">
        <f t="shared" si="0"/>
        <v>0</v>
      </c>
      <c r="L23" s="17">
        <f t="shared" si="0"/>
        <v>0</v>
      </c>
      <c r="M23" s="3">
        <f>M11/SUM($M$11:$N$11)</f>
        <v>1</v>
      </c>
      <c r="N23" s="3">
        <f>N11/SUM($M$11:$N$11)</f>
        <v>0</v>
      </c>
      <c r="O23" s="14">
        <v>0.9</v>
      </c>
      <c r="P23" s="14">
        <v>4806</v>
      </c>
      <c r="Q23" s="14">
        <v>50</v>
      </c>
      <c r="R23" s="14">
        <v>35</v>
      </c>
      <c r="S23" s="14">
        <v>31.75</v>
      </c>
      <c r="T23" s="14">
        <v>19</v>
      </c>
      <c r="U23" s="14" t="s">
        <v>27</v>
      </c>
    </row>
    <row r="24" spans="1:21" x14ac:dyDescent="0.25">
      <c r="A24" s="14" t="s">
        <v>21</v>
      </c>
      <c r="B24" s="14">
        <v>103</v>
      </c>
      <c r="C24" s="14" t="s">
        <v>28</v>
      </c>
      <c r="D24" s="14" t="s">
        <v>23</v>
      </c>
      <c r="E24" s="14">
        <v>399</v>
      </c>
      <c r="F24" s="14">
        <v>1</v>
      </c>
      <c r="G24">
        <f>VLOOKUP(G12,'Warranty Scale'!$A$2:$B$6,2,FALSE)</f>
        <v>1</v>
      </c>
      <c r="H24" s="3">
        <f>H12/SUM($H$12:$L$12)</f>
        <v>1</v>
      </c>
      <c r="I24" s="3">
        <f>I12/SUM($H$12:$L$12)</f>
        <v>0</v>
      </c>
      <c r="J24" s="3">
        <f>J12/SUM($H$12:$L$12)</f>
        <v>0</v>
      </c>
      <c r="K24" s="3">
        <f>K12/SUM($H$12:$L$12)</f>
        <v>0</v>
      </c>
      <c r="L24" s="3">
        <f>L12/SUM($H$12:$L$12)</f>
        <v>0</v>
      </c>
      <c r="M24" s="3">
        <f>M12/SUM($M$12:$N$12)</f>
        <v>1</v>
      </c>
      <c r="N24" s="3">
        <f>N12/SUM($M$12:$N$12)</f>
        <v>0</v>
      </c>
      <c r="O24" s="14">
        <v>0.9</v>
      </c>
      <c r="P24" s="14">
        <v>12076</v>
      </c>
      <c r="Q24" s="14">
        <v>17.399999999999999</v>
      </c>
      <c r="R24" s="14">
        <v>10.5</v>
      </c>
      <c r="S24" s="14">
        <v>8.3000000000000007</v>
      </c>
      <c r="T24" s="14">
        <v>10.199999999999999</v>
      </c>
      <c r="U24" s="14" t="s">
        <v>25</v>
      </c>
    </row>
    <row r="25" spans="1:21" x14ac:dyDescent="0.25">
      <c r="A25" s="14" t="s">
        <v>21</v>
      </c>
      <c r="B25" s="14">
        <v>142</v>
      </c>
      <c r="C25" s="14" t="s">
        <v>45</v>
      </c>
      <c r="D25" s="14" t="s">
        <v>23</v>
      </c>
      <c r="E25" s="14">
        <v>609.99</v>
      </c>
      <c r="F25" s="14">
        <v>1</v>
      </c>
      <c r="G25">
        <f>VLOOKUP(G13,'Warranty Scale'!$A$2:$B$6,2,FALSE)</f>
        <v>3</v>
      </c>
      <c r="H25" s="3">
        <f>H13/SUM($H$13:$L$13)</f>
        <v>0.48837209302325579</v>
      </c>
      <c r="I25" s="3">
        <f>I13/SUM($H$13:$L$13)</f>
        <v>0.16279069767441862</v>
      </c>
      <c r="J25" s="3">
        <f>J13/SUM($H$13:$L$13)</f>
        <v>6.9767441860465115E-2</v>
      </c>
      <c r="K25" s="3">
        <f>K13/SUM($H$13:$L$13)</f>
        <v>0</v>
      </c>
      <c r="L25" s="3">
        <f>L13/SUM($H$13:$L$13)</f>
        <v>0.27906976744186046</v>
      </c>
      <c r="M25" s="3">
        <f>M13/SUM($M$13:$N$13)</f>
        <v>0.625</v>
      </c>
      <c r="N25" s="3">
        <f>N13/SUM($M$13:$N$13)</f>
        <v>0.375</v>
      </c>
      <c r="O25" s="14">
        <v>0.6</v>
      </c>
      <c r="P25" s="14"/>
      <c r="Q25" s="14">
        <v>29.1</v>
      </c>
      <c r="R25" s="14">
        <v>20.95</v>
      </c>
      <c r="S25" s="14">
        <v>8.4700000000000006</v>
      </c>
      <c r="T25" s="14">
        <v>20.71</v>
      </c>
      <c r="U25" s="14" t="s">
        <v>25</v>
      </c>
    </row>
    <row r="27" spans="1:21" s="7" customFormat="1" x14ac:dyDescent="0.25">
      <c r="A27" s="6" t="s">
        <v>89</v>
      </c>
    </row>
    <row r="28" spans="1:21" x14ac:dyDescent="0.25">
      <c r="A28" t="s">
        <v>84</v>
      </c>
      <c r="B28" t="s">
        <v>1</v>
      </c>
      <c r="C28" t="s">
        <v>2</v>
      </c>
      <c r="D28" t="s">
        <v>3</v>
      </c>
      <c r="E28" t="s">
        <v>4</v>
      </c>
      <c r="F28" t="s">
        <v>5</v>
      </c>
      <c r="G28" t="s">
        <v>6</v>
      </c>
      <c r="H28" t="s">
        <v>7</v>
      </c>
      <c r="I28" t="s">
        <v>8</v>
      </c>
      <c r="J28" t="s">
        <v>9</v>
      </c>
      <c r="K28" t="s">
        <v>10</v>
      </c>
      <c r="L28" t="s">
        <v>11</v>
      </c>
      <c r="M28" t="s">
        <v>12</v>
      </c>
      <c r="N28" t="s">
        <v>13</v>
      </c>
      <c r="O28" t="s">
        <v>14</v>
      </c>
      <c r="P28" t="s">
        <v>15</v>
      </c>
      <c r="Q28" t="s">
        <v>16</v>
      </c>
      <c r="R28" t="s">
        <v>17</v>
      </c>
      <c r="S28" t="s">
        <v>18</v>
      </c>
      <c r="T28" t="s">
        <v>19</v>
      </c>
      <c r="U28" t="s">
        <v>20</v>
      </c>
    </row>
    <row r="29" spans="1:21" x14ac:dyDescent="0.25">
      <c r="A29" s="2" t="s">
        <v>112</v>
      </c>
    </row>
    <row r="30" spans="1:21" x14ac:dyDescent="0.25">
      <c r="A30" s="14" t="s">
        <v>21</v>
      </c>
      <c r="B30" s="14">
        <v>101</v>
      </c>
      <c r="C30">
        <f>IF(C$19=C22,0,1)</f>
        <v>1</v>
      </c>
      <c r="D30">
        <f>IF(D$19=D22,0,1)</f>
        <v>0</v>
      </c>
      <c r="E30">
        <f>ABS(E$19-E22)</f>
        <v>89</v>
      </c>
      <c r="F30">
        <f>ABS(F$19-F22)</f>
        <v>0</v>
      </c>
      <c r="G30">
        <f>ABS($G$19-G22)</f>
        <v>0</v>
      </c>
      <c r="H30" s="3">
        <f t="shared" ref="H30:T33" si="1">ABS(H$19-H22)</f>
        <v>0.12014563106796117</v>
      </c>
      <c r="I30" s="3">
        <f t="shared" si="1"/>
        <v>0.26820388349514562</v>
      </c>
      <c r="J30" s="3">
        <f t="shared" si="1"/>
        <v>0.15291262135922329</v>
      </c>
      <c r="K30" s="3">
        <f t="shared" si="1"/>
        <v>9.7087378640776698E-2</v>
      </c>
      <c r="L30" s="3">
        <f t="shared" si="1"/>
        <v>0.20388349514563106</v>
      </c>
      <c r="M30" s="3">
        <f t="shared" si="1"/>
        <v>0.41666666666666663</v>
      </c>
      <c r="N30" s="3">
        <f t="shared" si="1"/>
        <v>0.41666666666666669</v>
      </c>
      <c r="O30" s="3">
        <f t="shared" si="1"/>
        <v>0.30000000000000004</v>
      </c>
      <c r="P30" s="3">
        <f t="shared" si="1"/>
        <v>1477</v>
      </c>
      <c r="Q30" s="3">
        <f t="shared" si="1"/>
        <v>1.1999999999999993</v>
      </c>
      <c r="R30" s="3">
        <f t="shared" si="1"/>
        <v>2.0500000000000007</v>
      </c>
      <c r="S30" s="3">
        <f t="shared" si="1"/>
        <v>20.39</v>
      </c>
      <c r="T30" s="3">
        <f t="shared" si="1"/>
        <v>7.76</v>
      </c>
      <c r="U30">
        <f>IF(U$19 = U22,0,1)</f>
        <v>1</v>
      </c>
    </row>
    <row r="31" spans="1:21" x14ac:dyDescent="0.25">
      <c r="A31" s="14" t="s">
        <v>21</v>
      </c>
      <c r="B31" s="14">
        <v>102</v>
      </c>
      <c r="C31">
        <f t="shared" ref="C31:D33" si="2">IF(C$19=C23,0,1)</f>
        <v>0</v>
      </c>
      <c r="D31">
        <f t="shared" si="2"/>
        <v>0</v>
      </c>
      <c r="E31">
        <f t="shared" ref="E31:F33" si="3">ABS(E$19-E23)</f>
        <v>1389.9899999999998</v>
      </c>
      <c r="F31">
        <f t="shared" si="3"/>
        <v>0</v>
      </c>
      <c r="G31">
        <f t="shared" ref="G31:G33" si="4">ABS($G$19-G23)</f>
        <v>2</v>
      </c>
      <c r="H31" s="3">
        <f t="shared" si="1"/>
        <v>0.17152103559870546</v>
      </c>
      <c r="I31" s="3">
        <f t="shared" si="1"/>
        <v>0.22653721682847894</v>
      </c>
      <c r="J31" s="3">
        <f t="shared" si="1"/>
        <v>9.7087378640776698E-2</v>
      </c>
      <c r="K31" s="3">
        <f t="shared" si="1"/>
        <v>9.7087378640776698E-2</v>
      </c>
      <c r="L31" s="3">
        <f t="shared" si="1"/>
        <v>0.20388349514563106</v>
      </c>
      <c r="M31" s="3">
        <f t="shared" si="1"/>
        <v>0.41666666666666663</v>
      </c>
      <c r="N31" s="3">
        <f t="shared" si="1"/>
        <v>0.41666666666666669</v>
      </c>
      <c r="O31" s="3">
        <f t="shared" si="1"/>
        <v>0.30000000000000004</v>
      </c>
      <c r="P31" s="3">
        <f t="shared" si="1"/>
        <v>4316</v>
      </c>
      <c r="Q31" s="3">
        <f t="shared" si="1"/>
        <v>23</v>
      </c>
      <c r="R31" s="3">
        <f t="shared" si="1"/>
        <v>13.11</v>
      </c>
      <c r="S31" s="3">
        <f t="shared" si="1"/>
        <v>4.7399999999999984</v>
      </c>
      <c r="T31" s="3">
        <f t="shared" si="1"/>
        <v>9.8699999999999992</v>
      </c>
      <c r="U31">
        <f>IF(U$19 = U23,0,1)</f>
        <v>0</v>
      </c>
    </row>
    <row r="32" spans="1:21" x14ac:dyDescent="0.25">
      <c r="A32" s="14" t="s">
        <v>21</v>
      </c>
      <c r="B32" s="14">
        <v>103</v>
      </c>
      <c r="C32">
        <f t="shared" si="2"/>
        <v>1</v>
      </c>
      <c r="D32">
        <f t="shared" si="2"/>
        <v>0</v>
      </c>
      <c r="E32">
        <f t="shared" si="3"/>
        <v>461</v>
      </c>
      <c r="F32">
        <f t="shared" si="3"/>
        <v>0</v>
      </c>
      <c r="G32">
        <f t="shared" si="4"/>
        <v>0</v>
      </c>
      <c r="H32" s="3">
        <f t="shared" si="1"/>
        <v>0.50485436893203883</v>
      </c>
      <c r="I32" s="3">
        <f t="shared" si="1"/>
        <v>0.10679611650485436</v>
      </c>
      <c r="J32" s="3">
        <f t="shared" si="1"/>
        <v>9.7087378640776698E-2</v>
      </c>
      <c r="K32" s="3">
        <f t="shared" si="1"/>
        <v>9.7087378640776698E-2</v>
      </c>
      <c r="L32" s="3">
        <f t="shared" si="1"/>
        <v>0.20388349514563106</v>
      </c>
      <c r="M32" s="3">
        <f t="shared" si="1"/>
        <v>0.41666666666666663</v>
      </c>
      <c r="N32" s="3">
        <f t="shared" si="1"/>
        <v>0.41666666666666669</v>
      </c>
      <c r="O32" s="3">
        <f t="shared" si="1"/>
        <v>0.30000000000000004</v>
      </c>
      <c r="P32" s="3">
        <f t="shared" si="1"/>
        <v>11586</v>
      </c>
      <c r="Q32" s="3">
        <f t="shared" si="1"/>
        <v>9.6000000000000014</v>
      </c>
      <c r="R32" s="3">
        <f t="shared" si="1"/>
        <v>11.39</v>
      </c>
      <c r="S32" s="3">
        <f t="shared" si="1"/>
        <v>18.71</v>
      </c>
      <c r="T32" s="3">
        <f t="shared" si="1"/>
        <v>1.0699999999999985</v>
      </c>
      <c r="U32">
        <f>IF(U$19 = U24,0,1)</f>
        <v>1</v>
      </c>
    </row>
    <row r="33" spans="1:21" x14ac:dyDescent="0.25">
      <c r="A33" s="14" t="s">
        <v>21</v>
      </c>
      <c r="B33" s="14">
        <v>142</v>
      </c>
      <c r="C33">
        <f t="shared" si="2"/>
        <v>1</v>
      </c>
      <c r="D33">
        <f t="shared" si="2"/>
        <v>0</v>
      </c>
      <c r="E33">
        <f t="shared" si="3"/>
        <v>250.01</v>
      </c>
      <c r="F33">
        <f t="shared" si="3"/>
        <v>0</v>
      </c>
      <c r="G33">
        <f t="shared" si="4"/>
        <v>2</v>
      </c>
      <c r="H33" s="3">
        <f t="shared" si="1"/>
        <v>6.7735380447053739E-3</v>
      </c>
      <c r="I33" s="3">
        <f t="shared" si="1"/>
        <v>5.5994581169564253E-2</v>
      </c>
      <c r="J33" s="3">
        <f t="shared" si="1"/>
        <v>2.7319936780311582E-2</v>
      </c>
      <c r="K33" s="3">
        <f t="shared" si="1"/>
        <v>9.7087378640776698E-2</v>
      </c>
      <c r="L33" s="3">
        <f t="shared" si="1"/>
        <v>7.5186272296229401E-2</v>
      </c>
      <c r="M33" s="3">
        <f t="shared" si="1"/>
        <v>4.166666666666663E-2</v>
      </c>
      <c r="N33" s="3">
        <f t="shared" si="1"/>
        <v>4.1666666666666685E-2</v>
      </c>
      <c r="O33" s="3">
        <f t="shared" si="1"/>
        <v>0</v>
      </c>
      <c r="P33" s="3">
        <f t="shared" si="1"/>
        <v>490</v>
      </c>
      <c r="Q33" s="3">
        <f t="shared" si="1"/>
        <v>2.1000000000000014</v>
      </c>
      <c r="R33" s="3">
        <f t="shared" si="1"/>
        <v>0.94000000000000128</v>
      </c>
      <c r="S33" s="3">
        <f t="shared" si="1"/>
        <v>18.54</v>
      </c>
      <c r="T33" s="3">
        <f t="shared" si="1"/>
        <v>11.58</v>
      </c>
      <c r="U33">
        <f>IF(U$19 = U25,0,1)</f>
        <v>1</v>
      </c>
    </row>
    <row r="35" spans="1:21" s="7" customFormat="1" x14ac:dyDescent="0.25">
      <c r="A35" s="6" t="s">
        <v>88</v>
      </c>
    </row>
    <row r="36" spans="1:21" x14ac:dyDescent="0.25">
      <c r="A36" t="s">
        <v>84</v>
      </c>
      <c r="B36" t="s">
        <v>1</v>
      </c>
      <c r="C36" t="s">
        <v>2</v>
      </c>
      <c r="D36" t="s">
        <v>3</v>
      </c>
      <c r="E36" t="s">
        <v>4</v>
      </c>
      <c r="F36" t="s">
        <v>5</v>
      </c>
      <c r="G36" t="s">
        <v>6</v>
      </c>
      <c r="H36" t="s">
        <v>7</v>
      </c>
      <c r="I36" t="s">
        <v>8</v>
      </c>
      <c r="J36" t="s">
        <v>9</v>
      </c>
      <c r="K36" t="s">
        <v>10</v>
      </c>
      <c r="L36" t="s">
        <v>11</v>
      </c>
      <c r="M36" t="s">
        <v>12</v>
      </c>
      <c r="N36" t="s">
        <v>13</v>
      </c>
      <c r="O36" t="s">
        <v>14</v>
      </c>
      <c r="P36" t="s">
        <v>15</v>
      </c>
      <c r="Q36" t="s">
        <v>16</v>
      </c>
      <c r="R36" t="s">
        <v>17</v>
      </c>
      <c r="S36" t="s">
        <v>18</v>
      </c>
      <c r="T36" t="s">
        <v>19</v>
      </c>
      <c r="U36" t="s">
        <v>20</v>
      </c>
    </row>
    <row r="37" spans="1:21" x14ac:dyDescent="0.25">
      <c r="A37" t="s">
        <v>72</v>
      </c>
      <c r="B37" t="s">
        <v>72</v>
      </c>
      <c r="C37">
        <v>2</v>
      </c>
      <c r="D37">
        <v>1</v>
      </c>
      <c r="E37">
        <v>4</v>
      </c>
      <c r="F37">
        <v>2</v>
      </c>
      <c r="G37">
        <v>3</v>
      </c>
      <c r="H37">
        <v>2</v>
      </c>
      <c r="I37">
        <v>1</v>
      </c>
      <c r="J37">
        <v>1</v>
      </c>
      <c r="K37">
        <v>1</v>
      </c>
      <c r="L37">
        <v>2</v>
      </c>
      <c r="M37">
        <v>3</v>
      </c>
      <c r="N37">
        <v>2</v>
      </c>
      <c r="O37">
        <v>3</v>
      </c>
      <c r="P37">
        <v>0</v>
      </c>
      <c r="Q37">
        <v>1</v>
      </c>
      <c r="R37">
        <v>1</v>
      </c>
      <c r="S37">
        <v>1</v>
      </c>
      <c r="T37">
        <v>1</v>
      </c>
      <c r="U37">
        <v>1</v>
      </c>
    </row>
    <row r="38" spans="1:21" ht="16.5" customHeight="1" x14ac:dyDescent="0.25"/>
    <row r="39" spans="1:21" s="7" customFormat="1" x14ac:dyDescent="0.25">
      <c r="A39" s="6" t="s">
        <v>91</v>
      </c>
    </row>
    <row r="41" spans="1:21" x14ac:dyDescent="0.25">
      <c r="A41" s="14" t="s">
        <v>21</v>
      </c>
      <c r="B41" s="14">
        <v>101</v>
      </c>
      <c r="C41" s="3">
        <f>C30*C$37</f>
        <v>2</v>
      </c>
      <c r="D41" s="3">
        <f>D30*D37</f>
        <v>0</v>
      </c>
      <c r="E41" s="3">
        <f>E30*E37</f>
        <v>356</v>
      </c>
      <c r="F41" s="3">
        <f>F30*F37</f>
        <v>0</v>
      </c>
      <c r="G41" s="3">
        <f>G30*G37</f>
        <v>0</v>
      </c>
      <c r="H41" s="3">
        <f t="shared" ref="H41:U41" si="5">H30*H37</f>
        <v>0.24029126213592233</v>
      </c>
      <c r="I41" s="3">
        <f t="shared" si="5"/>
        <v>0.26820388349514562</v>
      </c>
      <c r="J41" s="3">
        <f t="shared" si="5"/>
        <v>0.15291262135922329</v>
      </c>
      <c r="K41" s="3">
        <f t="shared" si="5"/>
        <v>9.7087378640776698E-2</v>
      </c>
      <c r="L41" s="3">
        <f t="shared" si="5"/>
        <v>0.40776699029126212</v>
      </c>
      <c r="M41" s="3">
        <f t="shared" si="5"/>
        <v>1.25</v>
      </c>
      <c r="N41" s="3">
        <f t="shared" si="5"/>
        <v>0.83333333333333337</v>
      </c>
      <c r="O41" s="3">
        <f t="shared" si="5"/>
        <v>0.90000000000000013</v>
      </c>
      <c r="P41" s="3">
        <f t="shared" si="5"/>
        <v>0</v>
      </c>
      <c r="Q41" s="3">
        <f t="shared" si="5"/>
        <v>1.1999999999999993</v>
      </c>
      <c r="R41" s="3">
        <f t="shared" si="5"/>
        <v>2.0500000000000007</v>
      </c>
      <c r="S41" s="3">
        <f t="shared" si="5"/>
        <v>20.39</v>
      </c>
      <c r="T41" s="3">
        <f t="shared" si="5"/>
        <v>7.76</v>
      </c>
      <c r="U41">
        <f t="shared" si="5"/>
        <v>1</v>
      </c>
    </row>
    <row r="42" spans="1:21" x14ac:dyDescent="0.25">
      <c r="A42" s="14" t="s">
        <v>21</v>
      </c>
      <c r="B42" s="14">
        <v>102</v>
      </c>
      <c r="C42" s="3">
        <f>C31*C$37</f>
        <v>0</v>
      </c>
      <c r="D42" s="3">
        <f t="shared" ref="D42:F44" si="6">D31*D$37</f>
        <v>0</v>
      </c>
      <c r="E42" s="3">
        <f t="shared" si="6"/>
        <v>5559.9599999999991</v>
      </c>
      <c r="F42" s="3">
        <f t="shared" si="6"/>
        <v>0</v>
      </c>
      <c r="G42" s="3">
        <f t="shared" ref="G42" si="7">G31*G$37</f>
        <v>6</v>
      </c>
      <c r="H42" s="3">
        <f t="shared" ref="H42:U44" si="8">H31*H$37</f>
        <v>0.34304207119741092</v>
      </c>
      <c r="I42" s="3">
        <f t="shared" si="8"/>
        <v>0.22653721682847894</v>
      </c>
      <c r="J42" s="3">
        <f t="shared" si="8"/>
        <v>9.7087378640776698E-2</v>
      </c>
      <c r="K42" s="3">
        <f t="shared" si="8"/>
        <v>9.7087378640776698E-2</v>
      </c>
      <c r="L42" s="3">
        <f t="shared" si="8"/>
        <v>0.40776699029126212</v>
      </c>
      <c r="M42" s="3">
        <f t="shared" si="8"/>
        <v>1.25</v>
      </c>
      <c r="N42" s="3">
        <f t="shared" si="8"/>
        <v>0.83333333333333337</v>
      </c>
      <c r="O42" s="3">
        <f t="shared" si="8"/>
        <v>0.90000000000000013</v>
      </c>
      <c r="P42" s="3">
        <f t="shared" si="8"/>
        <v>0</v>
      </c>
      <c r="Q42" s="3">
        <f t="shared" si="8"/>
        <v>23</v>
      </c>
      <c r="R42" s="3">
        <f t="shared" si="8"/>
        <v>13.11</v>
      </c>
      <c r="S42" s="3">
        <f t="shared" si="8"/>
        <v>4.7399999999999984</v>
      </c>
      <c r="T42" s="3">
        <f t="shared" si="8"/>
        <v>9.8699999999999992</v>
      </c>
      <c r="U42">
        <f t="shared" si="8"/>
        <v>0</v>
      </c>
    </row>
    <row r="43" spans="1:21" x14ac:dyDescent="0.25">
      <c r="A43" s="14" t="s">
        <v>21</v>
      </c>
      <c r="B43" s="14">
        <v>103</v>
      </c>
      <c r="C43" s="3">
        <f>C32*C$37</f>
        <v>2</v>
      </c>
      <c r="D43" s="3">
        <f t="shared" si="6"/>
        <v>0</v>
      </c>
      <c r="E43" s="3">
        <f t="shared" si="6"/>
        <v>1844</v>
      </c>
      <c r="F43" s="3">
        <f t="shared" si="6"/>
        <v>0</v>
      </c>
      <c r="G43" s="3">
        <f t="shared" ref="G43" si="9">G32*G$37</f>
        <v>0</v>
      </c>
      <c r="H43" s="3">
        <f t="shared" si="8"/>
        <v>1.0097087378640777</v>
      </c>
      <c r="I43" s="3">
        <f t="shared" si="8"/>
        <v>0.10679611650485436</v>
      </c>
      <c r="J43" s="3">
        <f t="shared" si="8"/>
        <v>9.7087378640776698E-2</v>
      </c>
      <c r="K43" s="3">
        <f t="shared" si="8"/>
        <v>9.7087378640776698E-2</v>
      </c>
      <c r="L43" s="3">
        <f t="shared" si="8"/>
        <v>0.40776699029126212</v>
      </c>
      <c r="M43" s="3">
        <f t="shared" si="8"/>
        <v>1.25</v>
      </c>
      <c r="N43" s="3">
        <f t="shared" si="8"/>
        <v>0.83333333333333337</v>
      </c>
      <c r="O43" s="3">
        <f t="shared" si="8"/>
        <v>0.90000000000000013</v>
      </c>
      <c r="P43" s="3">
        <f t="shared" si="8"/>
        <v>0</v>
      </c>
      <c r="Q43" s="3">
        <f t="shared" si="8"/>
        <v>9.6000000000000014</v>
      </c>
      <c r="R43" s="3">
        <f t="shared" si="8"/>
        <v>11.39</v>
      </c>
      <c r="S43" s="3">
        <f t="shared" si="8"/>
        <v>18.71</v>
      </c>
      <c r="T43" s="3">
        <f t="shared" si="8"/>
        <v>1.0699999999999985</v>
      </c>
      <c r="U43">
        <f t="shared" si="8"/>
        <v>1</v>
      </c>
    </row>
    <row r="44" spans="1:21" x14ac:dyDescent="0.25">
      <c r="A44" s="14" t="s">
        <v>21</v>
      </c>
      <c r="B44" s="14">
        <v>142</v>
      </c>
      <c r="C44" s="3">
        <f>C33*C$37</f>
        <v>2</v>
      </c>
      <c r="D44" s="3">
        <f t="shared" si="6"/>
        <v>0</v>
      </c>
      <c r="E44" s="3">
        <f t="shared" si="6"/>
        <v>1000.04</v>
      </c>
      <c r="F44" s="3">
        <f t="shared" si="6"/>
        <v>0</v>
      </c>
      <c r="G44" s="3">
        <f t="shared" ref="G44" si="10">G33*G$37</f>
        <v>6</v>
      </c>
      <c r="H44" s="3">
        <f t="shared" si="8"/>
        <v>1.3547076089410748E-2</v>
      </c>
      <c r="I44" s="3">
        <f t="shared" si="8"/>
        <v>5.5994581169564253E-2</v>
      </c>
      <c r="J44" s="3">
        <f t="shared" si="8"/>
        <v>2.7319936780311582E-2</v>
      </c>
      <c r="K44" s="3">
        <f t="shared" si="8"/>
        <v>9.7087378640776698E-2</v>
      </c>
      <c r="L44" s="3">
        <f t="shared" si="8"/>
        <v>0.1503725445924588</v>
      </c>
      <c r="M44" s="3">
        <f t="shared" si="8"/>
        <v>0.12499999999999989</v>
      </c>
      <c r="N44" s="3">
        <f t="shared" si="8"/>
        <v>8.333333333333337E-2</v>
      </c>
      <c r="O44" s="3">
        <f t="shared" si="8"/>
        <v>0</v>
      </c>
      <c r="P44" s="3">
        <f t="shared" si="8"/>
        <v>0</v>
      </c>
      <c r="Q44" s="3">
        <f t="shared" si="8"/>
        <v>2.1000000000000014</v>
      </c>
      <c r="R44" s="3">
        <f t="shared" si="8"/>
        <v>0.94000000000000128</v>
      </c>
      <c r="S44" s="3">
        <f t="shared" si="8"/>
        <v>18.54</v>
      </c>
      <c r="T44" s="3">
        <f t="shared" si="8"/>
        <v>11.58</v>
      </c>
      <c r="U44">
        <f t="shared" si="8"/>
        <v>1</v>
      </c>
    </row>
    <row r="47" spans="1:21" s="7" customFormat="1" x14ac:dyDescent="0.25">
      <c r="A47" s="6" t="s">
        <v>90</v>
      </c>
    </row>
    <row r="48" spans="1:21" x14ac:dyDescent="0.25">
      <c r="A48" s="2" t="s">
        <v>112</v>
      </c>
    </row>
    <row r="49" spans="1:4" x14ac:dyDescent="0.25">
      <c r="A49" s="2" t="s">
        <v>84</v>
      </c>
      <c r="B49" s="2" t="s">
        <v>1</v>
      </c>
      <c r="C49" s="2" t="s">
        <v>92</v>
      </c>
      <c r="D49" s="2" t="s">
        <v>93</v>
      </c>
    </row>
    <row r="50" spans="1:4" x14ac:dyDescent="0.25">
      <c r="A50" s="14" t="s">
        <v>21</v>
      </c>
      <c r="B50" s="14">
        <v>101</v>
      </c>
      <c r="C50" s="3">
        <f>SUM(C41:U41)</f>
        <v>394.54959546925556</v>
      </c>
      <c r="D50" s="14">
        <v>12</v>
      </c>
    </row>
    <row r="51" spans="1:4" x14ac:dyDescent="0.25">
      <c r="A51" s="14" t="s">
        <v>21</v>
      </c>
      <c r="B51" s="14">
        <v>102</v>
      </c>
      <c r="C51" s="3">
        <f>SUM(C42:U42)</f>
        <v>5620.8348543689299</v>
      </c>
      <c r="D51" s="14">
        <v>8</v>
      </c>
    </row>
    <row r="52" spans="1:4" x14ac:dyDescent="0.25">
      <c r="A52" s="14" t="s">
        <v>21</v>
      </c>
      <c r="B52" s="14">
        <v>103</v>
      </c>
      <c r="C52" s="3">
        <f>SUM(C43:U43)</f>
        <v>1892.471779935275</v>
      </c>
      <c r="D52" s="14">
        <v>12</v>
      </c>
    </row>
    <row r="53" spans="1:4" x14ac:dyDescent="0.25">
      <c r="A53" s="14" t="s">
        <v>21</v>
      </c>
      <c r="B53" s="14">
        <v>142</v>
      </c>
      <c r="C53" s="3">
        <f>SUM(C44:U44)</f>
        <v>1042.7526548506057</v>
      </c>
      <c r="D53" s="14">
        <v>84</v>
      </c>
    </row>
    <row r="55" spans="1:4" s="10" customFormat="1" x14ac:dyDescent="0.25">
      <c r="A55" s="12" t="s">
        <v>113</v>
      </c>
    </row>
    <row r="56" spans="1:4" x14ac:dyDescent="0.25">
      <c r="A56" s="2" t="s">
        <v>112</v>
      </c>
    </row>
    <row r="57" spans="1:4" x14ac:dyDescent="0.25">
      <c r="A57" t="s">
        <v>94</v>
      </c>
      <c r="B57" s="15">
        <v>12</v>
      </c>
      <c r="C57" t="s">
        <v>111</v>
      </c>
    </row>
    <row r="58" spans="1:4" x14ac:dyDescent="0.25">
      <c r="A58" t="s">
        <v>107</v>
      </c>
      <c r="B58" s="16">
        <v>860</v>
      </c>
      <c r="C58" t="s">
        <v>104</v>
      </c>
    </row>
    <row r="59" spans="1:4" x14ac:dyDescent="0.25">
      <c r="A59" t="s">
        <v>101</v>
      </c>
      <c r="B59" s="11">
        <f>B57*B58</f>
        <v>10320</v>
      </c>
      <c r="C59" t="s">
        <v>106</v>
      </c>
    </row>
    <row r="60" spans="1:4" x14ac:dyDescent="0.25">
      <c r="A60" t="s">
        <v>95</v>
      </c>
      <c r="B60" s="15">
        <f>'Potential New Product List'!V4</f>
        <v>0.2</v>
      </c>
      <c r="C60" t="s">
        <v>104</v>
      </c>
    </row>
    <row r="61" spans="1:4" x14ac:dyDescent="0.25">
      <c r="A61" t="s">
        <v>105</v>
      </c>
      <c r="B61" s="11">
        <f>B59*B60</f>
        <v>2064</v>
      </c>
      <c r="C61" t="s">
        <v>108</v>
      </c>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workbookViewId="0">
      <selection activeCell="A2" sqref="A2"/>
    </sheetView>
  </sheetViews>
  <sheetFormatPr defaultColWidth="8.85546875" defaultRowHeight="15" x14ac:dyDescent="0.25"/>
  <cols>
    <col min="1" max="1" width="27.7109375" customWidth="1"/>
    <col min="2" max="2" width="12.5703125" customWidth="1"/>
    <col min="3" max="3" width="11.85546875" customWidth="1"/>
    <col min="4" max="4" width="15.85546875" customWidth="1"/>
    <col min="5" max="5" width="8" customWidth="1"/>
    <col min="6" max="6" width="21.7109375" customWidth="1"/>
    <col min="7" max="7" width="18.7109375" customWidth="1"/>
    <col min="8" max="12" width="13.85546875" customWidth="1"/>
    <col min="13" max="13" width="22.42578125" customWidth="1"/>
    <col min="14" max="14" width="23.28515625" customWidth="1"/>
    <col min="15" max="15" width="35.28515625" customWidth="1"/>
    <col min="16" max="16" width="16.140625" customWidth="1"/>
    <col min="17" max="17" width="20.28515625" customWidth="1"/>
    <col min="18" max="19" width="13.85546875" customWidth="1"/>
    <col min="20" max="20" width="14.28515625" customWidth="1"/>
    <col min="21" max="21" width="9.5703125" customWidth="1"/>
  </cols>
  <sheetData>
    <row r="1" spans="1:21" ht="15.75" x14ac:dyDescent="0.25">
      <c r="A1" s="9" t="s">
        <v>115</v>
      </c>
      <c r="B1" s="9"/>
      <c r="C1" s="9"/>
      <c r="D1" s="9"/>
    </row>
    <row r="2" spans="1:21" ht="15.75" x14ac:dyDescent="0.25">
      <c r="A2" s="9"/>
      <c r="B2" s="9"/>
      <c r="C2" s="9"/>
      <c r="D2" s="9"/>
    </row>
    <row r="3" spans="1:21" s="10" customFormat="1" x14ac:dyDescent="0.25">
      <c r="A3" s="10" t="s">
        <v>87</v>
      </c>
    </row>
    <row r="4" spans="1:21" x14ac:dyDescent="0.25">
      <c r="A4" s="2" t="s">
        <v>85</v>
      </c>
    </row>
    <row r="5" spans="1:21" s="2" customFormat="1" x14ac:dyDescent="0.25">
      <c r="A5" s="2" t="s">
        <v>84</v>
      </c>
      <c r="B5" s="2" t="s">
        <v>1</v>
      </c>
      <c r="C5" s="2" t="s">
        <v>2</v>
      </c>
      <c r="D5" s="2" t="s">
        <v>3</v>
      </c>
      <c r="E5" s="2" t="s">
        <v>4</v>
      </c>
      <c r="F5" s="2" t="s">
        <v>5</v>
      </c>
      <c r="G5" s="2" t="s">
        <v>6</v>
      </c>
      <c r="H5" s="2" t="s">
        <v>7</v>
      </c>
      <c r="I5" s="2" t="s">
        <v>8</v>
      </c>
      <c r="J5" s="2" t="s">
        <v>9</v>
      </c>
      <c r="K5" s="2" t="s">
        <v>10</v>
      </c>
      <c r="L5" s="2" t="s">
        <v>11</v>
      </c>
      <c r="M5" s="2" t="s">
        <v>12</v>
      </c>
      <c r="N5" s="2" t="s">
        <v>13</v>
      </c>
      <c r="O5" s="2" t="s">
        <v>14</v>
      </c>
      <c r="P5" s="2" t="s">
        <v>15</v>
      </c>
      <c r="Q5" s="2" t="s">
        <v>16</v>
      </c>
      <c r="R5" s="2" t="s">
        <v>17</v>
      </c>
      <c r="S5" s="2" t="s">
        <v>18</v>
      </c>
      <c r="T5" s="2" t="s">
        <v>19</v>
      </c>
      <c r="U5" s="2" t="s">
        <v>20</v>
      </c>
    </row>
    <row r="6" spans="1:21" x14ac:dyDescent="0.25">
      <c r="A6" s="13" t="s">
        <v>29</v>
      </c>
      <c r="B6" s="13">
        <v>173</v>
      </c>
      <c r="C6" s="13" t="s">
        <v>61</v>
      </c>
      <c r="D6" s="13" t="s">
        <v>34</v>
      </c>
      <c r="E6" s="13">
        <v>1199</v>
      </c>
      <c r="F6" s="13">
        <v>1</v>
      </c>
      <c r="G6" s="13" t="s">
        <v>24</v>
      </c>
      <c r="H6" s="13">
        <v>74</v>
      </c>
      <c r="I6" s="13">
        <v>10</v>
      </c>
      <c r="J6" s="13">
        <v>3</v>
      </c>
      <c r="K6" s="13">
        <v>3</v>
      </c>
      <c r="L6" s="13">
        <v>11</v>
      </c>
      <c r="M6" s="13">
        <v>11</v>
      </c>
      <c r="N6" s="13">
        <v>5</v>
      </c>
      <c r="O6" s="13">
        <v>0.8</v>
      </c>
      <c r="P6" s="13">
        <v>111</v>
      </c>
      <c r="Q6" s="13">
        <v>6.6</v>
      </c>
      <c r="R6" s="13">
        <v>8.94</v>
      </c>
      <c r="S6" s="13">
        <v>12.8</v>
      </c>
      <c r="T6" s="13">
        <v>0.68</v>
      </c>
      <c r="U6" s="13" t="s">
        <v>25</v>
      </c>
    </row>
    <row r="8" spans="1:21" x14ac:dyDescent="0.25">
      <c r="A8" s="2" t="s">
        <v>97</v>
      </c>
    </row>
    <row r="9" spans="1:21" s="2" customFormat="1" x14ac:dyDescent="0.25">
      <c r="A9" s="2" t="s">
        <v>84</v>
      </c>
      <c r="B9" s="2" t="s">
        <v>1</v>
      </c>
      <c r="C9" s="2" t="s">
        <v>2</v>
      </c>
      <c r="D9" s="2" t="s">
        <v>3</v>
      </c>
      <c r="E9" s="2" t="s">
        <v>4</v>
      </c>
      <c r="F9" s="2" t="s">
        <v>5</v>
      </c>
      <c r="G9" s="2" t="s">
        <v>6</v>
      </c>
      <c r="H9" s="2" t="s">
        <v>7</v>
      </c>
      <c r="I9" s="2" t="s">
        <v>8</v>
      </c>
      <c r="J9" s="2" t="s">
        <v>9</v>
      </c>
      <c r="K9" s="2" t="s">
        <v>10</v>
      </c>
      <c r="L9" s="2" t="s">
        <v>11</v>
      </c>
      <c r="M9" s="2" t="s">
        <v>12</v>
      </c>
      <c r="N9" s="2" t="s">
        <v>13</v>
      </c>
      <c r="O9" s="2" t="s">
        <v>14</v>
      </c>
      <c r="P9" s="2" t="s">
        <v>15</v>
      </c>
      <c r="Q9" s="2" t="s">
        <v>16</v>
      </c>
      <c r="R9" s="2" t="s">
        <v>17</v>
      </c>
      <c r="S9" s="2" t="s">
        <v>18</v>
      </c>
      <c r="T9" s="2" t="s">
        <v>19</v>
      </c>
      <c r="U9" s="2" t="s">
        <v>20</v>
      </c>
    </row>
    <row r="10" spans="1:21" x14ac:dyDescent="0.25">
      <c r="A10" s="14" t="s">
        <v>29</v>
      </c>
      <c r="B10" s="14">
        <v>104</v>
      </c>
      <c r="C10" s="14" t="s">
        <v>30</v>
      </c>
      <c r="D10" s="14" t="s">
        <v>23</v>
      </c>
      <c r="E10" s="14">
        <v>409.99</v>
      </c>
      <c r="F10" s="14">
        <v>1</v>
      </c>
      <c r="G10" s="14" t="s">
        <v>39</v>
      </c>
      <c r="H10" s="14">
        <v>49</v>
      </c>
      <c r="I10" s="14">
        <v>19</v>
      </c>
      <c r="J10" s="14">
        <v>8</v>
      </c>
      <c r="K10" s="14">
        <v>3</v>
      </c>
      <c r="L10" s="14">
        <v>9</v>
      </c>
      <c r="M10" s="14">
        <v>7</v>
      </c>
      <c r="N10" s="14">
        <v>8</v>
      </c>
      <c r="O10" s="14">
        <v>0.8</v>
      </c>
      <c r="P10" s="14">
        <v>109</v>
      </c>
      <c r="Q10" s="14">
        <v>5.7</v>
      </c>
      <c r="R10" s="14">
        <v>15</v>
      </c>
      <c r="S10" s="14">
        <v>9.9</v>
      </c>
      <c r="T10" s="14">
        <v>1.3</v>
      </c>
      <c r="U10" s="14" t="s">
        <v>27</v>
      </c>
    </row>
    <row r="11" spans="1:21" x14ac:dyDescent="0.25">
      <c r="A11" s="14" t="s">
        <v>29</v>
      </c>
      <c r="B11" s="14">
        <v>105</v>
      </c>
      <c r="C11" s="14" t="s">
        <v>31</v>
      </c>
      <c r="D11" s="14" t="s">
        <v>32</v>
      </c>
      <c r="E11" s="14">
        <v>1079.99</v>
      </c>
      <c r="F11" s="14">
        <v>1</v>
      </c>
      <c r="G11" s="14" t="s">
        <v>39</v>
      </c>
      <c r="H11" s="14">
        <v>58</v>
      </c>
      <c r="I11" s="14">
        <v>31</v>
      </c>
      <c r="J11" s="14">
        <v>11</v>
      </c>
      <c r="K11" s="14">
        <v>7</v>
      </c>
      <c r="L11" s="14">
        <v>36</v>
      </c>
      <c r="M11" s="14">
        <v>7</v>
      </c>
      <c r="N11" s="14">
        <v>20</v>
      </c>
      <c r="O11" s="14">
        <v>0.7</v>
      </c>
      <c r="P11" s="14">
        <v>268</v>
      </c>
      <c r="Q11" s="14">
        <v>7</v>
      </c>
      <c r="R11" s="14">
        <v>12.9</v>
      </c>
      <c r="S11" s="14">
        <v>0.3</v>
      </c>
      <c r="T11" s="14">
        <v>8.9</v>
      </c>
      <c r="U11" s="14" t="s">
        <v>25</v>
      </c>
    </row>
    <row r="12" spans="1:21" x14ac:dyDescent="0.25">
      <c r="A12" s="14" t="s">
        <v>29</v>
      </c>
      <c r="B12" s="14">
        <v>143</v>
      </c>
      <c r="C12" s="14" t="s">
        <v>22</v>
      </c>
      <c r="D12" s="14" t="s">
        <v>46</v>
      </c>
      <c r="E12" s="14">
        <v>770.6</v>
      </c>
      <c r="F12" s="14">
        <v>1</v>
      </c>
      <c r="G12" s="14" t="s">
        <v>24</v>
      </c>
      <c r="H12" s="14">
        <v>22</v>
      </c>
      <c r="I12" s="14">
        <v>14</v>
      </c>
      <c r="J12" s="14">
        <v>4</v>
      </c>
      <c r="K12" s="14">
        <v>5</v>
      </c>
      <c r="L12" s="14">
        <v>6</v>
      </c>
      <c r="M12" s="14">
        <v>6</v>
      </c>
      <c r="N12" s="14">
        <v>2</v>
      </c>
      <c r="O12" s="14">
        <v>0.7</v>
      </c>
      <c r="P12" s="14">
        <v>1473</v>
      </c>
      <c r="Q12" s="14">
        <v>3.54</v>
      </c>
      <c r="R12" s="14">
        <v>12.72</v>
      </c>
      <c r="S12" s="14">
        <v>8.9</v>
      </c>
      <c r="T12" s="14">
        <v>0.71</v>
      </c>
      <c r="U12" s="14" t="s">
        <v>25</v>
      </c>
    </row>
    <row r="13" spans="1:21" x14ac:dyDescent="0.25">
      <c r="A13" s="14"/>
      <c r="B13" s="14"/>
      <c r="C13" s="14"/>
      <c r="D13" s="14"/>
      <c r="E13" s="14"/>
      <c r="F13" s="14"/>
      <c r="G13" s="14"/>
      <c r="H13" s="14"/>
      <c r="I13" s="14"/>
      <c r="J13" s="14"/>
      <c r="K13" s="14"/>
      <c r="L13" s="14"/>
      <c r="M13" s="14"/>
      <c r="N13" s="14"/>
      <c r="O13" s="14"/>
      <c r="P13" s="14"/>
      <c r="Q13" s="14"/>
      <c r="R13" s="14"/>
      <c r="S13" s="14"/>
      <c r="T13" s="14"/>
      <c r="U13" s="14"/>
    </row>
    <row r="15" spans="1:21" s="5" customFormat="1" x14ac:dyDescent="0.25">
      <c r="A15" s="6" t="s">
        <v>99</v>
      </c>
      <c r="B15" s="7"/>
      <c r="C15" s="7"/>
      <c r="D15" s="7"/>
      <c r="E15" s="7"/>
      <c r="F15" s="7"/>
      <c r="G15" s="7"/>
      <c r="H15" s="7"/>
      <c r="I15" s="7"/>
      <c r="J15" s="7"/>
      <c r="K15" s="7"/>
      <c r="L15" s="7"/>
      <c r="M15" s="7"/>
      <c r="N15" s="7"/>
      <c r="O15" s="7"/>
      <c r="P15" s="7"/>
      <c r="Q15" s="7"/>
      <c r="R15" s="7"/>
      <c r="S15" s="7"/>
      <c r="T15" s="7"/>
      <c r="U15" s="7"/>
    </row>
    <row r="16" spans="1:21" s="5" customFormat="1" x14ac:dyDescent="0.25"/>
    <row r="17" spans="1:21" x14ac:dyDescent="0.25">
      <c r="A17" s="2" t="s">
        <v>86</v>
      </c>
    </row>
    <row r="18" spans="1:21" x14ac:dyDescent="0.25">
      <c r="A18" t="s">
        <v>84</v>
      </c>
      <c r="B18" t="s">
        <v>1</v>
      </c>
      <c r="C18" t="s">
        <v>2</v>
      </c>
      <c r="D18" t="s">
        <v>3</v>
      </c>
      <c r="E18" t="s">
        <v>4</v>
      </c>
      <c r="F18" t="s">
        <v>5</v>
      </c>
      <c r="G18" t="s">
        <v>6</v>
      </c>
      <c r="H18" t="s">
        <v>7</v>
      </c>
      <c r="I18" t="s">
        <v>8</v>
      </c>
      <c r="J18" t="s">
        <v>9</v>
      </c>
      <c r="K18" t="s">
        <v>10</v>
      </c>
      <c r="L18" t="s">
        <v>11</v>
      </c>
      <c r="M18" t="s">
        <v>12</v>
      </c>
      <c r="N18" t="s">
        <v>13</v>
      </c>
      <c r="O18" t="s">
        <v>14</v>
      </c>
      <c r="P18" t="s">
        <v>15</v>
      </c>
      <c r="Q18" t="s">
        <v>16</v>
      </c>
      <c r="R18" t="s">
        <v>17</v>
      </c>
      <c r="S18" t="s">
        <v>18</v>
      </c>
      <c r="T18" t="s">
        <v>19</v>
      </c>
      <c r="U18" t="s">
        <v>20</v>
      </c>
    </row>
    <row r="19" spans="1:21" x14ac:dyDescent="0.25">
      <c r="A19" s="13" t="s">
        <v>29</v>
      </c>
      <c r="B19" s="13">
        <v>173</v>
      </c>
      <c r="C19" s="13" t="s">
        <v>61</v>
      </c>
      <c r="D19" s="13" t="s">
        <v>34</v>
      </c>
      <c r="E19" s="13">
        <v>1199</v>
      </c>
      <c r="F19" s="13">
        <v>1</v>
      </c>
      <c r="G19">
        <f>VLOOKUP(G6,'Warranty Scale'!A2:B6,2,FALSE)</f>
        <v>1</v>
      </c>
      <c r="H19" s="3">
        <f>H6/SUM($H$6:$L$6)</f>
        <v>0.73267326732673266</v>
      </c>
      <c r="I19" s="3">
        <f>I6/SUM($H$6:$L$6)</f>
        <v>9.9009900990099015E-2</v>
      </c>
      <c r="J19" s="3">
        <f>J6/SUM($H$6:$L$6)</f>
        <v>2.9702970297029702E-2</v>
      </c>
      <c r="K19" s="3">
        <f>K6/SUM($H$6:$L$6)</f>
        <v>2.9702970297029702E-2</v>
      </c>
      <c r="L19" s="3">
        <f>L6/SUM($H$6:$L$6)</f>
        <v>0.10891089108910891</v>
      </c>
      <c r="M19" s="3">
        <f>M6/SUM($M$6:$N$6)</f>
        <v>0.6875</v>
      </c>
      <c r="N19" s="3">
        <f>N6/SUM($M$6:$N$6)</f>
        <v>0.3125</v>
      </c>
      <c r="O19" s="13">
        <v>0.8</v>
      </c>
      <c r="P19" s="13">
        <v>111</v>
      </c>
      <c r="Q19" s="13">
        <v>6.6</v>
      </c>
      <c r="R19" s="13">
        <v>8.94</v>
      </c>
      <c r="S19" s="13">
        <v>12.8</v>
      </c>
      <c r="T19" s="13">
        <v>0.68</v>
      </c>
      <c r="U19" s="13" t="s">
        <v>25</v>
      </c>
    </row>
    <row r="21" spans="1:21" x14ac:dyDescent="0.25">
      <c r="A21" s="2" t="s">
        <v>71</v>
      </c>
    </row>
    <row r="22" spans="1:21" x14ac:dyDescent="0.25">
      <c r="A22" s="14" t="s">
        <v>29</v>
      </c>
      <c r="B22" s="14">
        <v>104</v>
      </c>
      <c r="C22" s="14" t="s">
        <v>30</v>
      </c>
      <c r="D22" s="14" t="s">
        <v>23</v>
      </c>
      <c r="E22" s="14">
        <v>409.99</v>
      </c>
      <c r="F22" s="14">
        <v>1</v>
      </c>
      <c r="G22">
        <f>VLOOKUP(G10,'Warranty Scale'!$A$2:$B$6,2,FALSE)</f>
        <v>3</v>
      </c>
      <c r="H22" s="3">
        <f>H10/SUM($H$10:$L$10)</f>
        <v>0.55681818181818177</v>
      </c>
      <c r="I22" s="3">
        <f>I10/SUM($H$10:$L$10)</f>
        <v>0.21590909090909091</v>
      </c>
      <c r="J22" s="3">
        <f>J10/SUM($H$10:$L$10)</f>
        <v>9.0909090909090912E-2</v>
      </c>
      <c r="K22" s="3">
        <f>K10/SUM($H$10:$L$10)</f>
        <v>3.4090909090909088E-2</v>
      </c>
      <c r="L22" s="3">
        <f>L10/SUM($H$10:$L$10)</f>
        <v>0.10227272727272728</v>
      </c>
      <c r="M22" s="3">
        <f>M10/SUM($M$10:$N$10)</f>
        <v>0.46666666666666667</v>
      </c>
      <c r="N22" s="3">
        <f>N10/SUM($M$10:$N$10)</f>
        <v>0.53333333333333333</v>
      </c>
      <c r="O22" s="14">
        <v>0.8</v>
      </c>
      <c r="P22" s="14">
        <v>109</v>
      </c>
      <c r="Q22" s="14">
        <v>5.7</v>
      </c>
      <c r="R22" s="14">
        <v>15</v>
      </c>
      <c r="S22" s="14">
        <v>9.9</v>
      </c>
      <c r="T22" s="14">
        <v>1.3</v>
      </c>
      <c r="U22" s="14" t="s">
        <v>27</v>
      </c>
    </row>
    <row r="23" spans="1:21" x14ac:dyDescent="0.25">
      <c r="A23" s="14" t="s">
        <v>29</v>
      </c>
      <c r="B23" s="14">
        <v>105</v>
      </c>
      <c r="C23" s="14" t="s">
        <v>31</v>
      </c>
      <c r="D23" s="14" t="s">
        <v>32</v>
      </c>
      <c r="E23" s="14">
        <v>1079.99</v>
      </c>
      <c r="F23" s="14">
        <v>1</v>
      </c>
      <c r="G23">
        <f>VLOOKUP(G11,'Warranty Scale'!$A$2:$B$6,2,FALSE)</f>
        <v>3</v>
      </c>
      <c r="H23" s="3">
        <f>H11/SUM($H$11:$L$11)</f>
        <v>0.40559440559440557</v>
      </c>
      <c r="I23" s="17">
        <f t="shared" ref="I23:L23" si="0">I11/SUM($H$11:$L$11)</f>
        <v>0.21678321678321677</v>
      </c>
      <c r="J23" s="17">
        <f t="shared" si="0"/>
        <v>7.6923076923076927E-2</v>
      </c>
      <c r="K23" s="17">
        <f t="shared" si="0"/>
        <v>4.8951048951048952E-2</v>
      </c>
      <c r="L23" s="17">
        <f t="shared" si="0"/>
        <v>0.25174825174825177</v>
      </c>
      <c r="M23" s="3">
        <f>M11/SUM($M$11:$N$11)</f>
        <v>0.25925925925925924</v>
      </c>
      <c r="N23" s="3">
        <f>N11/SUM($M$11:$N$11)</f>
        <v>0.7407407407407407</v>
      </c>
      <c r="O23" s="14">
        <v>0.7</v>
      </c>
      <c r="P23" s="14">
        <v>268</v>
      </c>
      <c r="Q23" s="14">
        <v>7</v>
      </c>
      <c r="R23" s="14">
        <v>12.9</v>
      </c>
      <c r="S23" s="14">
        <v>0.3</v>
      </c>
      <c r="T23" s="14">
        <v>8.9</v>
      </c>
      <c r="U23" s="14" t="s">
        <v>25</v>
      </c>
    </row>
    <row r="24" spans="1:21" x14ac:dyDescent="0.25">
      <c r="A24" s="14" t="s">
        <v>29</v>
      </c>
      <c r="B24" s="14">
        <v>143</v>
      </c>
      <c r="C24" s="14" t="s">
        <v>22</v>
      </c>
      <c r="D24" s="14" t="s">
        <v>46</v>
      </c>
      <c r="E24" s="14">
        <v>770.6</v>
      </c>
      <c r="F24" s="14">
        <v>1</v>
      </c>
      <c r="G24">
        <f>VLOOKUP(G12,'Warranty Scale'!$A$2:$B$6,2,FALSE)</f>
        <v>1</v>
      </c>
      <c r="H24" s="3">
        <f>H12/SUM($H$12:$L$12)</f>
        <v>0.43137254901960786</v>
      </c>
      <c r="I24" s="3">
        <f>I12/SUM($H$12:$L$12)</f>
        <v>0.27450980392156865</v>
      </c>
      <c r="J24" s="3">
        <f>J12/SUM($H$12:$L$12)</f>
        <v>7.8431372549019607E-2</v>
      </c>
      <c r="K24" s="3">
        <f>K12/SUM($H$12:$L$12)</f>
        <v>9.8039215686274508E-2</v>
      </c>
      <c r="L24" s="3">
        <f>L12/SUM($H$12:$L$12)</f>
        <v>0.11764705882352941</v>
      </c>
      <c r="M24" s="3">
        <f>M12/SUM($M$12:$N$12)</f>
        <v>0.75</v>
      </c>
      <c r="N24" s="3">
        <f>N12/SUM($M$12:$N$12)</f>
        <v>0.25</v>
      </c>
      <c r="O24" s="14">
        <v>0.7</v>
      </c>
      <c r="P24" s="14">
        <v>1473</v>
      </c>
      <c r="Q24" s="14">
        <v>3.54</v>
      </c>
      <c r="R24" s="14">
        <v>12.72</v>
      </c>
      <c r="S24" s="14">
        <v>8.9</v>
      </c>
      <c r="T24" s="14">
        <v>0.71</v>
      </c>
      <c r="U24" s="14" t="s">
        <v>25</v>
      </c>
    </row>
    <row r="25" spans="1:21" x14ac:dyDescent="0.25">
      <c r="A25" s="14"/>
      <c r="B25" s="14"/>
      <c r="C25" s="14"/>
      <c r="D25" s="14"/>
      <c r="E25" s="14"/>
      <c r="F25" s="14"/>
      <c r="H25" s="3"/>
      <c r="I25" s="3"/>
      <c r="J25" s="3"/>
      <c r="K25" s="3"/>
      <c r="L25" s="3"/>
      <c r="M25" s="3"/>
      <c r="N25" s="3"/>
      <c r="O25" s="14"/>
      <c r="P25" s="14"/>
      <c r="Q25" s="14"/>
      <c r="R25" s="14"/>
      <c r="S25" s="14"/>
      <c r="T25" s="14"/>
      <c r="U25" s="14"/>
    </row>
    <row r="27" spans="1:21" s="7" customFormat="1" x14ac:dyDescent="0.25">
      <c r="A27" s="6" t="s">
        <v>89</v>
      </c>
    </row>
    <row r="28" spans="1:21" x14ac:dyDescent="0.25">
      <c r="A28" t="s">
        <v>84</v>
      </c>
      <c r="B28" t="s">
        <v>1</v>
      </c>
      <c r="C28" t="s">
        <v>2</v>
      </c>
      <c r="D28" t="s">
        <v>3</v>
      </c>
      <c r="E28" t="s">
        <v>4</v>
      </c>
      <c r="F28" t="s">
        <v>5</v>
      </c>
      <c r="G28" t="s">
        <v>6</v>
      </c>
      <c r="H28" t="s">
        <v>7</v>
      </c>
      <c r="I28" t="s">
        <v>8</v>
      </c>
      <c r="J28" t="s">
        <v>9</v>
      </c>
      <c r="K28" t="s">
        <v>10</v>
      </c>
      <c r="L28" t="s">
        <v>11</v>
      </c>
      <c r="M28" t="s">
        <v>12</v>
      </c>
      <c r="N28" t="s">
        <v>13</v>
      </c>
      <c r="O28" t="s">
        <v>14</v>
      </c>
      <c r="P28" t="s">
        <v>15</v>
      </c>
      <c r="Q28" t="s">
        <v>16</v>
      </c>
      <c r="R28" t="s">
        <v>17</v>
      </c>
      <c r="S28" t="s">
        <v>18</v>
      </c>
      <c r="T28" t="s">
        <v>19</v>
      </c>
      <c r="U28" t="s">
        <v>20</v>
      </c>
    </row>
    <row r="29" spans="1:21" x14ac:dyDescent="0.25">
      <c r="A29" s="2" t="s">
        <v>116</v>
      </c>
    </row>
    <row r="30" spans="1:21" x14ac:dyDescent="0.25">
      <c r="A30" s="14" t="s">
        <v>29</v>
      </c>
      <c r="B30" s="14">
        <v>104</v>
      </c>
      <c r="C30">
        <f>IF(C$19=C22,0,1)</f>
        <v>1</v>
      </c>
      <c r="D30">
        <f>IF(D$19=D22,0,1)</f>
        <v>1</v>
      </c>
      <c r="E30">
        <f>ABS(E$19-E22)</f>
        <v>789.01</v>
      </c>
      <c r="F30">
        <f>ABS(F$19-F22)</f>
        <v>0</v>
      </c>
      <c r="G30">
        <f>ABS($G$19-G22)</f>
        <v>2</v>
      </c>
      <c r="H30" s="3">
        <f t="shared" ref="H30:T32" si="1">ABS(H$19-H22)</f>
        <v>0.17585508550855089</v>
      </c>
      <c r="I30" s="3">
        <f t="shared" si="1"/>
        <v>0.1168991899189919</v>
      </c>
      <c r="J30" s="3">
        <f t="shared" si="1"/>
        <v>6.120612061206121E-2</v>
      </c>
      <c r="K30" s="3">
        <f t="shared" si="1"/>
        <v>4.3879387938793868E-3</v>
      </c>
      <c r="L30" s="3">
        <f t="shared" si="1"/>
        <v>6.6381638163816314E-3</v>
      </c>
      <c r="M30" s="3">
        <f t="shared" si="1"/>
        <v>0.22083333333333333</v>
      </c>
      <c r="N30" s="3">
        <f t="shared" si="1"/>
        <v>0.22083333333333333</v>
      </c>
      <c r="O30" s="3">
        <f t="shared" si="1"/>
        <v>0</v>
      </c>
      <c r="P30" s="3">
        <f t="shared" si="1"/>
        <v>2</v>
      </c>
      <c r="Q30" s="3">
        <f t="shared" si="1"/>
        <v>0.89999999999999947</v>
      </c>
      <c r="R30" s="3">
        <f t="shared" si="1"/>
        <v>6.0600000000000005</v>
      </c>
      <c r="S30" s="3">
        <f t="shared" si="1"/>
        <v>2.9000000000000004</v>
      </c>
      <c r="T30" s="3">
        <f t="shared" si="1"/>
        <v>0.62</v>
      </c>
      <c r="U30">
        <f>IF(U$19 = U22,0,1)</f>
        <v>1</v>
      </c>
    </row>
    <row r="31" spans="1:21" x14ac:dyDescent="0.25">
      <c r="A31" s="14" t="s">
        <v>29</v>
      </c>
      <c r="B31" s="14">
        <v>105</v>
      </c>
      <c r="C31">
        <f t="shared" ref="C31:D32" si="2">IF(C$19=C23,0,1)</f>
        <v>1</v>
      </c>
      <c r="D31">
        <f t="shared" si="2"/>
        <v>1</v>
      </c>
      <c r="E31">
        <f t="shared" ref="E31:F32" si="3">ABS(E$19-E23)</f>
        <v>119.00999999999999</v>
      </c>
      <c r="F31">
        <f t="shared" si="3"/>
        <v>0</v>
      </c>
      <c r="G31">
        <f t="shared" ref="G31:G32" si="4">ABS($G$19-G23)</f>
        <v>2</v>
      </c>
      <c r="H31" s="3">
        <f t="shared" si="1"/>
        <v>0.32707886173232709</v>
      </c>
      <c r="I31" s="3">
        <f t="shared" si="1"/>
        <v>0.11777331579311776</v>
      </c>
      <c r="J31" s="3">
        <f t="shared" si="1"/>
        <v>4.7220106626047226E-2</v>
      </c>
      <c r="K31" s="3">
        <f t="shared" si="1"/>
        <v>1.924807865401925E-2</v>
      </c>
      <c r="L31" s="3">
        <f t="shared" si="1"/>
        <v>0.14283736065914288</v>
      </c>
      <c r="M31" s="3">
        <f t="shared" si="1"/>
        <v>0.42824074074074076</v>
      </c>
      <c r="N31" s="3">
        <f t="shared" si="1"/>
        <v>0.4282407407407407</v>
      </c>
      <c r="O31" s="3">
        <f t="shared" si="1"/>
        <v>0.10000000000000009</v>
      </c>
      <c r="P31" s="3">
        <f t="shared" si="1"/>
        <v>157</v>
      </c>
      <c r="Q31" s="3">
        <f t="shared" si="1"/>
        <v>0.40000000000000036</v>
      </c>
      <c r="R31" s="3">
        <f t="shared" si="1"/>
        <v>3.9600000000000009</v>
      </c>
      <c r="S31" s="3">
        <f t="shared" si="1"/>
        <v>12.5</v>
      </c>
      <c r="T31" s="3">
        <f t="shared" si="1"/>
        <v>8.2200000000000006</v>
      </c>
      <c r="U31">
        <f>IF(U$19 = U23,0,1)</f>
        <v>0</v>
      </c>
    </row>
    <row r="32" spans="1:21" x14ac:dyDescent="0.25">
      <c r="A32" s="14" t="s">
        <v>29</v>
      </c>
      <c r="B32" s="14">
        <v>143</v>
      </c>
      <c r="C32">
        <f t="shared" si="2"/>
        <v>1</v>
      </c>
      <c r="D32">
        <f t="shared" si="2"/>
        <v>1</v>
      </c>
      <c r="E32">
        <f t="shared" si="3"/>
        <v>428.4</v>
      </c>
      <c r="F32">
        <f t="shared" si="3"/>
        <v>0</v>
      </c>
      <c r="G32">
        <f t="shared" si="4"/>
        <v>0</v>
      </c>
      <c r="H32" s="3">
        <f t="shared" si="1"/>
        <v>0.30130071830712479</v>
      </c>
      <c r="I32" s="3">
        <f t="shared" si="1"/>
        <v>0.17549990293146964</v>
      </c>
      <c r="J32" s="3">
        <f t="shared" si="1"/>
        <v>4.8728402251989905E-2</v>
      </c>
      <c r="K32" s="3">
        <f t="shared" si="1"/>
        <v>6.8336245389244807E-2</v>
      </c>
      <c r="L32" s="3">
        <f t="shared" si="1"/>
        <v>8.7361677344204997E-3</v>
      </c>
      <c r="M32" s="3">
        <f t="shared" si="1"/>
        <v>6.25E-2</v>
      </c>
      <c r="N32" s="3">
        <f t="shared" si="1"/>
        <v>6.25E-2</v>
      </c>
      <c r="O32" s="3">
        <f t="shared" si="1"/>
        <v>0.10000000000000009</v>
      </c>
      <c r="P32" s="3">
        <f t="shared" si="1"/>
        <v>1362</v>
      </c>
      <c r="Q32" s="3">
        <f t="shared" si="1"/>
        <v>3.0599999999999996</v>
      </c>
      <c r="R32" s="3">
        <f t="shared" si="1"/>
        <v>3.7800000000000011</v>
      </c>
      <c r="S32" s="3">
        <f t="shared" si="1"/>
        <v>3.9000000000000004</v>
      </c>
      <c r="T32" s="3">
        <f t="shared" si="1"/>
        <v>2.9999999999999916E-2</v>
      </c>
      <c r="U32">
        <f>IF(U$19 = U24,0,1)</f>
        <v>0</v>
      </c>
    </row>
    <row r="33" spans="1:21" x14ac:dyDescent="0.25">
      <c r="A33" s="14"/>
      <c r="B33" s="14"/>
      <c r="H33" s="3"/>
      <c r="I33" s="3"/>
      <c r="J33" s="3"/>
      <c r="K33" s="3"/>
      <c r="L33" s="3"/>
      <c r="M33" s="3"/>
      <c r="N33" s="3"/>
      <c r="O33" s="3"/>
      <c r="P33" s="3"/>
      <c r="Q33" s="3"/>
      <c r="R33" s="3"/>
      <c r="S33" s="3"/>
      <c r="T33" s="3"/>
    </row>
    <row r="35" spans="1:21" s="7" customFormat="1" x14ac:dyDescent="0.25">
      <c r="A35" s="6" t="s">
        <v>88</v>
      </c>
    </row>
    <row r="36" spans="1:21" x14ac:dyDescent="0.25">
      <c r="A36" t="s">
        <v>84</v>
      </c>
      <c r="B36" t="s">
        <v>1</v>
      </c>
      <c r="C36" t="s">
        <v>2</v>
      </c>
      <c r="D36" t="s">
        <v>3</v>
      </c>
      <c r="E36" t="s">
        <v>4</v>
      </c>
      <c r="F36" t="s">
        <v>5</v>
      </c>
      <c r="G36" t="s">
        <v>6</v>
      </c>
      <c r="H36" t="s">
        <v>7</v>
      </c>
      <c r="I36" t="s">
        <v>8</v>
      </c>
      <c r="J36" t="s">
        <v>9</v>
      </c>
      <c r="K36" t="s">
        <v>10</v>
      </c>
      <c r="L36" t="s">
        <v>11</v>
      </c>
      <c r="M36" t="s">
        <v>12</v>
      </c>
      <c r="N36" t="s">
        <v>13</v>
      </c>
      <c r="O36" t="s">
        <v>14</v>
      </c>
      <c r="P36" t="s">
        <v>15</v>
      </c>
      <c r="Q36" t="s">
        <v>16</v>
      </c>
      <c r="R36" t="s">
        <v>17</v>
      </c>
      <c r="S36" t="s">
        <v>18</v>
      </c>
      <c r="T36" t="s">
        <v>19</v>
      </c>
      <c r="U36" t="s">
        <v>20</v>
      </c>
    </row>
    <row r="37" spans="1:21" x14ac:dyDescent="0.25">
      <c r="A37" t="s">
        <v>72</v>
      </c>
      <c r="B37" t="s">
        <v>72</v>
      </c>
      <c r="C37">
        <v>3</v>
      </c>
      <c r="D37">
        <v>1</v>
      </c>
      <c r="E37">
        <v>3</v>
      </c>
      <c r="F37">
        <v>2</v>
      </c>
      <c r="G37">
        <v>2</v>
      </c>
      <c r="H37">
        <v>2</v>
      </c>
      <c r="I37">
        <v>1</v>
      </c>
      <c r="J37">
        <v>1</v>
      </c>
      <c r="K37">
        <v>1</v>
      </c>
      <c r="L37">
        <v>2</v>
      </c>
      <c r="M37">
        <v>2</v>
      </c>
      <c r="N37">
        <v>2</v>
      </c>
      <c r="O37">
        <v>1</v>
      </c>
      <c r="P37">
        <v>0</v>
      </c>
      <c r="Q37">
        <v>2</v>
      </c>
      <c r="R37">
        <v>1</v>
      </c>
      <c r="S37">
        <v>2</v>
      </c>
      <c r="T37">
        <v>1</v>
      </c>
      <c r="U37">
        <v>1</v>
      </c>
    </row>
    <row r="38" spans="1:21" ht="16.5" customHeight="1" x14ac:dyDescent="0.25"/>
    <row r="39" spans="1:21" s="7" customFormat="1" x14ac:dyDescent="0.25">
      <c r="A39" s="6" t="s">
        <v>91</v>
      </c>
    </row>
    <row r="41" spans="1:21" x14ac:dyDescent="0.25">
      <c r="A41" s="14" t="s">
        <v>29</v>
      </c>
      <c r="B41" s="14">
        <v>104</v>
      </c>
      <c r="C41" s="3">
        <f>C30*C$37</f>
        <v>3</v>
      </c>
      <c r="D41" s="3">
        <f>D30*D37</f>
        <v>1</v>
      </c>
      <c r="E41" s="3">
        <f>E30*E37</f>
        <v>2367.0299999999997</v>
      </c>
      <c r="F41" s="3">
        <f>F30*F37</f>
        <v>0</v>
      </c>
      <c r="G41" s="3">
        <f>G30*G37</f>
        <v>4</v>
      </c>
      <c r="H41" s="3">
        <f t="shared" ref="H41:U41" si="5">H30*H37</f>
        <v>0.35171017101710178</v>
      </c>
      <c r="I41" s="3">
        <f t="shared" si="5"/>
        <v>0.1168991899189919</v>
      </c>
      <c r="J41" s="3">
        <f t="shared" si="5"/>
        <v>6.120612061206121E-2</v>
      </c>
      <c r="K41" s="3">
        <f t="shared" si="5"/>
        <v>4.3879387938793868E-3</v>
      </c>
      <c r="L41" s="3">
        <f t="shared" si="5"/>
        <v>1.3276327632763263E-2</v>
      </c>
      <c r="M41" s="3">
        <f t="shared" si="5"/>
        <v>0.44166666666666665</v>
      </c>
      <c r="N41" s="3">
        <f t="shared" si="5"/>
        <v>0.44166666666666665</v>
      </c>
      <c r="O41" s="3">
        <f t="shared" si="5"/>
        <v>0</v>
      </c>
      <c r="P41" s="3">
        <f t="shared" si="5"/>
        <v>0</v>
      </c>
      <c r="Q41" s="3">
        <f t="shared" si="5"/>
        <v>1.7999999999999989</v>
      </c>
      <c r="R41" s="3">
        <f t="shared" si="5"/>
        <v>6.0600000000000005</v>
      </c>
      <c r="S41" s="3">
        <f t="shared" si="5"/>
        <v>5.8000000000000007</v>
      </c>
      <c r="T41" s="3">
        <f t="shared" si="5"/>
        <v>0.62</v>
      </c>
      <c r="U41">
        <f t="shared" si="5"/>
        <v>1</v>
      </c>
    </row>
    <row r="42" spans="1:21" x14ac:dyDescent="0.25">
      <c r="A42" s="14" t="s">
        <v>29</v>
      </c>
      <c r="B42" s="14">
        <v>105</v>
      </c>
      <c r="C42" s="3">
        <f>C31*C$37</f>
        <v>3</v>
      </c>
      <c r="D42" s="3">
        <f t="shared" ref="D42:F43" si="6">D31*D$37</f>
        <v>1</v>
      </c>
      <c r="E42" s="3">
        <f t="shared" si="6"/>
        <v>357.03</v>
      </c>
      <c r="F42" s="3">
        <f t="shared" si="6"/>
        <v>0</v>
      </c>
      <c r="G42" s="3">
        <f t="shared" ref="G42" si="7">G31*G$37</f>
        <v>4</v>
      </c>
      <c r="H42" s="3">
        <f t="shared" ref="H42:U43" si="8">H31*H$37</f>
        <v>0.65415772346465417</v>
      </c>
      <c r="I42" s="3">
        <f t="shared" si="8"/>
        <v>0.11777331579311776</v>
      </c>
      <c r="J42" s="3">
        <f t="shared" si="8"/>
        <v>4.7220106626047226E-2</v>
      </c>
      <c r="K42" s="3">
        <f t="shared" si="8"/>
        <v>1.924807865401925E-2</v>
      </c>
      <c r="L42" s="3">
        <f t="shared" si="8"/>
        <v>0.28567472131828575</v>
      </c>
      <c r="M42" s="3">
        <f t="shared" si="8"/>
        <v>0.85648148148148151</v>
      </c>
      <c r="N42" s="3">
        <f t="shared" si="8"/>
        <v>0.8564814814814814</v>
      </c>
      <c r="O42" s="3">
        <f t="shared" si="8"/>
        <v>0.10000000000000009</v>
      </c>
      <c r="P42" s="3">
        <f t="shared" si="8"/>
        <v>0</v>
      </c>
      <c r="Q42" s="3">
        <f t="shared" si="8"/>
        <v>0.80000000000000071</v>
      </c>
      <c r="R42" s="3">
        <f t="shared" si="8"/>
        <v>3.9600000000000009</v>
      </c>
      <c r="S42" s="3">
        <f t="shared" si="8"/>
        <v>25</v>
      </c>
      <c r="T42" s="3">
        <f t="shared" si="8"/>
        <v>8.2200000000000006</v>
      </c>
      <c r="U42">
        <f t="shared" si="8"/>
        <v>0</v>
      </c>
    </row>
    <row r="43" spans="1:21" x14ac:dyDescent="0.25">
      <c r="A43" s="14" t="s">
        <v>29</v>
      </c>
      <c r="B43" s="14">
        <v>143</v>
      </c>
      <c r="C43" s="3">
        <f>C32*C$37</f>
        <v>3</v>
      </c>
      <c r="D43" s="3">
        <f t="shared" si="6"/>
        <v>1</v>
      </c>
      <c r="E43" s="3">
        <f t="shared" si="6"/>
        <v>1285.1999999999998</v>
      </c>
      <c r="F43" s="3">
        <f t="shared" si="6"/>
        <v>0</v>
      </c>
      <c r="G43" s="3">
        <f t="shared" ref="G43" si="9">G32*G$37</f>
        <v>0</v>
      </c>
      <c r="H43" s="3">
        <f t="shared" si="8"/>
        <v>0.60260143661424959</v>
      </c>
      <c r="I43" s="3">
        <f t="shared" si="8"/>
        <v>0.17549990293146964</v>
      </c>
      <c r="J43" s="3">
        <f t="shared" si="8"/>
        <v>4.8728402251989905E-2</v>
      </c>
      <c r="K43" s="3">
        <f t="shared" si="8"/>
        <v>6.8336245389244807E-2</v>
      </c>
      <c r="L43" s="3">
        <f t="shared" si="8"/>
        <v>1.7472335468840999E-2</v>
      </c>
      <c r="M43" s="3">
        <f t="shared" si="8"/>
        <v>0.125</v>
      </c>
      <c r="N43" s="3">
        <f t="shared" si="8"/>
        <v>0.125</v>
      </c>
      <c r="O43" s="3">
        <f t="shared" si="8"/>
        <v>0.10000000000000009</v>
      </c>
      <c r="P43" s="3">
        <f t="shared" si="8"/>
        <v>0</v>
      </c>
      <c r="Q43" s="3">
        <f t="shared" si="8"/>
        <v>6.1199999999999992</v>
      </c>
      <c r="R43" s="3">
        <f t="shared" si="8"/>
        <v>3.7800000000000011</v>
      </c>
      <c r="S43" s="3">
        <f t="shared" si="8"/>
        <v>7.8000000000000007</v>
      </c>
      <c r="T43" s="3">
        <f t="shared" si="8"/>
        <v>2.9999999999999916E-2</v>
      </c>
      <c r="U43">
        <f t="shared" si="8"/>
        <v>0</v>
      </c>
    </row>
    <row r="44" spans="1:21" x14ac:dyDescent="0.25">
      <c r="A44" s="14"/>
      <c r="B44" s="14"/>
      <c r="C44" s="3"/>
      <c r="D44" s="3"/>
      <c r="E44" s="3"/>
      <c r="F44" s="3"/>
      <c r="G44" s="3"/>
      <c r="H44" s="3"/>
      <c r="I44" s="3"/>
      <c r="J44" s="3"/>
      <c r="K44" s="3"/>
      <c r="L44" s="3"/>
      <c r="M44" s="3"/>
      <c r="N44" s="3"/>
      <c r="O44" s="3"/>
      <c r="P44" s="3"/>
      <c r="Q44" s="3"/>
      <c r="R44" s="3"/>
      <c r="S44" s="3"/>
      <c r="T44" s="3"/>
    </row>
    <row r="47" spans="1:21" s="7" customFormat="1" x14ac:dyDescent="0.25">
      <c r="A47" s="6" t="s">
        <v>90</v>
      </c>
    </row>
    <row r="48" spans="1:21" x14ac:dyDescent="0.25">
      <c r="A48" s="2" t="s">
        <v>116</v>
      </c>
    </row>
    <row r="49" spans="1:4" x14ac:dyDescent="0.25">
      <c r="A49" s="2" t="s">
        <v>84</v>
      </c>
      <c r="B49" s="2" t="s">
        <v>1</v>
      </c>
      <c r="C49" s="2" t="s">
        <v>92</v>
      </c>
      <c r="D49" s="2" t="s">
        <v>93</v>
      </c>
    </row>
    <row r="50" spans="1:4" x14ac:dyDescent="0.25">
      <c r="A50" s="14" t="s">
        <v>29</v>
      </c>
      <c r="B50" s="14">
        <v>104</v>
      </c>
      <c r="C50" s="3">
        <f>SUM(C41:U41)</f>
        <v>2391.7408130813083</v>
      </c>
      <c r="D50" s="14">
        <v>196</v>
      </c>
    </row>
    <row r="51" spans="1:4" x14ac:dyDescent="0.25">
      <c r="A51" s="14" t="s">
        <v>29</v>
      </c>
      <c r="B51" s="14">
        <v>105</v>
      </c>
      <c r="C51" s="3">
        <f>SUM(C42:U42)</f>
        <v>405.94703690881909</v>
      </c>
      <c r="D51" s="14">
        <v>232</v>
      </c>
    </row>
    <row r="52" spans="1:4" x14ac:dyDescent="0.25">
      <c r="A52" s="14" t="s">
        <v>29</v>
      </c>
      <c r="B52" s="14">
        <v>143</v>
      </c>
      <c r="C52" s="3">
        <f>SUM(C43:U43)</f>
        <v>1308.1926383226555</v>
      </c>
      <c r="D52" s="14">
        <v>88</v>
      </c>
    </row>
    <row r="53" spans="1:4" x14ac:dyDescent="0.25">
      <c r="A53" s="14"/>
      <c r="B53" s="14"/>
      <c r="C53" s="3"/>
      <c r="D53" s="14"/>
    </row>
    <row r="55" spans="1:4" s="10" customFormat="1" x14ac:dyDescent="0.25">
      <c r="A55" s="12" t="s">
        <v>117</v>
      </c>
    </row>
    <row r="56" spans="1:4" x14ac:dyDescent="0.25">
      <c r="A56" s="2" t="s">
        <v>116</v>
      </c>
    </row>
    <row r="57" spans="1:4" x14ac:dyDescent="0.25">
      <c r="A57" t="s">
        <v>94</v>
      </c>
      <c r="B57" s="15">
        <v>232</v>
      </c>
      <c r="C57" t="s">
        <v>118</v>
      </c>
    </row>
    <row r="58" spans="1:4" x14ac:dyDescent="0.25">
      <c r="A58" t="s">
        <v>107</v>
      </c>
      <c r="B58" s="16">
        <v>1199</v>
      </c>
      <c r="C58" t="s">
        <v>104</v>
      </c>
    </row>
    <row r="59" spans="1:4" x14ac:dyDescent="0.25">
      <c r="A59" t="s">
        <v>101</v>
      </c>
      <c r="B59" s="11">
        <f>B57*B58</f>
        <v>278168</v>
      </c>
      <c r="C59" t="s">
        <v>106</v>
      </c>
    </row>
    <row r="60" spans="1:4" x14ac:dyDescent="0.25">
      <c r="A60" t="s">
        <v>95</v>
      </c>
      <c r="B60" s="15">
        <f>'Potential New Product List'!V5</f>
        <v>0.1</v>
      </c>
      <c r="C60" t="s">
        <v>104</v>
      </c>
    </row>
    <row r="61" spans="1:4" x14ac:dyDescent="0.25">
      <c r="A61" t="s">
        <v>105</v>
      </c>
      <c r="B61" s="11">
        <f>B59*B60</f>
        <v>27816.800000000003</v>
      </c>
      <c r="C61" t="s">
        <v>108</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workbookViewId="0">
      <selection activeCell="A2" sqref="A2"/>
    </sheetView>
  </sheetViews>
  <sheetFormatPr defaultColWidth="8.85546875" defaultRowHeight="15" x14ac:dyDescent="0.25"/>
  <cols>
    <col min="1" max="1" width="27.7109375" customWidth="1"/>
    <col min="2" max="2" width="12.5703125" customWidth="1"/>
    <col min="3" max="3" width="11.85546875" customWidth="1"/>
    <col min="4" max="4" width="12.42578125" customWidth="1"/>
    <col min="5" max="5" width="8" customWidth="1"/>
    <col min="6" max="6" width="21.7109375" customWidth="1"/>
    <col min="7" max="7" width="18.7109375" customWidth="1"/>
    <col min="8" max="12" width="13.85546875" customWidth="1"/>
    <col min="13" max="13" width="22.42578125" customWidth="1"/>
    <col min="14" max="14" width="23.28515625" customWidth="1"/>
    <col min="15" max="15" width="35.28515625" customWidth="1"/>
    <col min="16" max="16" width="16.140625" customWidth="1"/>
    <col min="17" max="17" width="20.28515625" customWidth="1"/>
    <col min="18" max="19" width="13.85546875" customWidth="1"/>
    <col min="20" max="20" width="14.28515625" customWidth="1"/>
    <col min="21" max="21" width="9.5703125" customWidth="1"/>
  </cols>
  <sheetData>
    <row r="1" spans="1:21" ht="15.75" x14ac:dyDescent="0.25">
      <c r="A1" s="9" t="s">
        <v>119</v>
      </c>
      <c r="B1" s="9"/>
      <c r="C1" s="9"/>
      <c r="D1" s="9"/>
    </row>
    <row r="2" spans="1:21" ht="15.75" x14ac:dyDescent="0.25">
      <c r="A2" s="9"/>
      <c r="B2" s="9"/>
      <c r="C2" s="9"/>
      <c r="D2" s="9"/>
    </row>
    <row r="3" spans="1:21" s="10" customFormat="1" x14ac:dyDescent="0.25">
      <c r="A3" s="10" t="s">
        <v>87</v>
      </c>
    </row>
    <row r="4" spans="1:21" x14ac:dyDescent="0.25">
      <c r="A4" s="2" t="s">
        <v>85</v>
      </c>
    </row>
    <row r="5" spans="1:21" s="2" customFormat="1" x14ac:dyDescent="0.25">
      <c r="A5" s="2" t="s">
        <v>84</v>
      </c>
      <c r="B5" s="2" t="s">
        <v>1</v>
      </c>
      <c r="C5" s="2" t="s">
        <v>2</v>
      </c>
      <c r="D5" s="2" t="s">
        <v>3</v>
      </c>
      <c r="E5" s="2" t="s">
        <v>4</v>
      </c>
      <c r="F5" s="2" t="s">
        <v>5</v>
      </c>
      <c r="G5" s="2" t="s">
        <v>6</v>
      </c>
      <c r="H5" s="2" t="s">
        <v>7</v>
      </c>
      <c r="I5" s="2" t="s">
        <v>8</v>
      </c>
      <c r="J5" s="2" t="s">
        <v>9</v>
      </c>
      <c r="K5" s="2" t="s">
        <v>10</v>
      </c>
      <c r="L5" s="2" t="s">
        <v>11</v>
      </c>
      <c r="M5" s="2" t="s">
        <v>12</v>
      </c>
      <c r="N5" s="2" t="s">
        <v>13</v>
      </c>
      <c r="O5" s="2" t="s">
        <v>14</v>
      </c>
      <c r="P5" s="2" t="s">
        <v>15</v>
      </c>
      <c r="Q5" s="2" t="s">
        <v>16</v>
      </c>
      <c r="R5" s="2" t="s">
        <v>17</v>
      </c>
      <c r="S5" s="2" t="s">
        <v>18</v>
      </c>
      <c r="T5" s="2" t="s">
        <v>19</v>
      </c>
      <c r="U5" s="2" t="s">
        <v>20</v>
      </c>
    </row>
    <row r="6" spans="1:21" x14ac:dyDescent="0.25">
      <c r="A6" s="13" t="s">
        <v>29</v>
      </c>
      <c r="B6" s="13">
        <v>175</v>
      </c>
      <c r="C6" s="13" t="s">
        <v>57</v>
      </c>
      <c r="D6" s="13" t="s">
        <v>23</v>
      </c>
      <c r="E6" s="13">
        <v>1199</v>
      </c>
      <c r="F6" s="13">
        <v>1</v>
      </c>
      <c r="G6" s="13" t="s">
        <v>39</v>
      </c>
      <c r="H6" s="13">
        <v>7</v>
      </c>
      <c r="I6" s="13">
        <v>2</v>
      </c>
      <c r="J6" s="13">
        <v>1</v>
      </c>
      <c r="K6" s="13">
        <v>1</v>
      </c>
      <c r="L6" s="13">
        <v>1</v>
      </c>
      <c r="M6" s="13">
        <v>2</v>
      </c>
      <c r="N6" s="13">
        <v>1</v>
      </c>
      <c r="O6" s="13">
        <v>0.6</v>
      </c>
      <c r="P6" s="13">
        <v>4446</v>
      </c>
      <c r="Q6" s="13">
        <v>13</v>
      </c>
      <c r="R6" s="13">
        <v>16.3</v>
      </c>
      <c r="S6" s="13">
        <v>10.8</v>
      </c>
      <c r="T6" s="13">
        <v>1.4</v>
      </c>
      <c r="U6" s="13" t="s">
        <v>25</v>
      </c>
    </row>
    <row r="8" spans="1:21" x14ac:dyDescent="0.25">
      <c r="A8" s="2" t="s">
        <v>97</v>
      </c>
    </row>
    <row r="9" spans="1:21" s="2" customFormat="1" x14ac:dyDescent="0.25">
      <c r="A9" s="2" t="s">
        <v>84</v>
      </c>
      <c r="B9" s="2" t="s">
        <v>1</v>
      </c>
      <c r="C9" s="2" t="s">
        <v>2</v>
      </c>
      <c r="D9" s="2" t="s">
        <v>3</v>
      </c>
      <c r="E9" s="2" t="s">
        <v>4</v>
      </c>
      <c r="F9" s="2" t="s">
        <v>5</v>
      </c>
      <c r="G9" s="2" t="s">
        <v>6</v>
      </c>
      <c r="H9" s="2" t="s">
        <v>7</v>
      </c>
      <c r="I9" s="2" t="s">
        <v>8</v>
      </c>
      <c r="J9" s="2" t="s">
        <v>9</v>
      </c>
      <c r="K9" s="2" t="s">
        <v>10</v>
      </c>
      <c r="L9" s="2" t="s">
        <v>11</v>
      </c>
      <c r="M9" s="2" t="s">
        <v>12</v>
      </c>
      <c r="N9" s="2" t="s">
        <v>13</v>
      </c>
      <c r="O9" s="2" t="s">
        <v>14</v>
      </c>
      <c r="P9" s="2" t="s">
        <v>15</v>
      </c>
      <c r="Q9" s="2" t="s">
        <v>16</v>
      </c>
      <c r="R9" s="2" t="s">
        <v>17</v>
      </c>
      <c r="S9" s="2" t="s">
        <v>18</v>
      </c>
      <c r="T9" s="2" t="s">
        <v>19</v>
      </c>
      <c r="U9" s="2" t="s">
        <v>20</v>
      </c>
    </row>
    <row r="10" spans="1:21" x14ac:dyDescent="0.25">
      <c r="A10" s="14" t="s">
        <v>29</v>
      </c>
      <c r="B10" s="14">
        <v>104</v>
      </c>
      <c r="C10" s="14" t="s">
        <v>30</v>
      </c>
      <c r="D10" s="14" t="s">
        <v>23</v>
      </c>
      <c r="E10" s="14">
        <v>409.99</v>
      </c>
      <c r="F10" s="14">
        <v>1</v>
      </c>
      <c r="G10" s="14" t="s">
        <v>39</v>
      </c>
      <c r="H10" s="14">
        <v>49</v>
      </c>
      <c r="I10" s="14">
        <v>19</v>
      </c>
      <c r="J10" s="14">
        <v>8</v>
      </c>
      <c r="K10" s="14">
        <v>3</v>
      </c>
      <c r="L10" s="14">
        <v>9</v>
      </c>
      <c r="M10" s="14">
        <v>7</v>
      </c>
      <c r="N10" s="14">
        <v>8</v>
      </c>
      <c r="O10" s="14">
        <v>0.8</v>
      </c>
      <c r="P10" s="14">
        <v>109</v>
      </c>
      <c r="Q10" s="14">
        <v>5.7</v>
      </c>
      <c r="R10" s="14">
        <v>15</v>
      </c>
      <c r="S10" s="14">
        <v>9.9</v>
      </c>
      <c r="T10" s="14">
        <v>1.3</v>
      </c>
      <c r="U10" s="14" t="s">
        <v>27</v>
      </c>
    </row>
    <row r="11" spans="1:21" x14ac:dyDescent="0.25">
      <c r="A11" s="14" t="s">
        <v>29</v>
      </c>
      <c r="B11" s="14">
        <v>105</v>
      </c>
      <c r="C11" s="14" t="s">
        <v>31</v>
      </c>
      <c r="D11" s="14" t="s">
        <v>32</v>
      </c>
      <c r="E11" s="14">
        <v>1079.99</v>
      </c>
      <c r="F11" s="14">
        <v>1</v>
      </c>
      <c r="G11" s="14" t="s">
        <v>39</v>
      </c>
      <c r="H11" s="14">
        <v>58</v>
      </c>
      <c r="I11" s="14">
        <v>31</v>
      </c>
      <c r="J11" s="14">
        <v>11</v>
      </c>
      <c r="K11" s="14">
        <v>7</v>
      </c>
      <c r="L11" s="14">
        <v>36</v>
      </c>
      <c r="M11" s="14">
        <v>7</v>
      </c>
      <c r="N11" s="14">
        <v>20</v>
      </c>
      <c r="O11" s="14">
        <v>0.7</v>
      </c>
      <c r="P11" s="14">
        <v>268</v>
      </c>
      <c r="Q11" s="14">
        <v>7</v>
      </c>
      <c r="R11" s="14">
        <v>12.9</v>
      </c>
      <c r="S11" s="14">
        <v>0.3</v>
      </c>
      <c r="T11" s="14">
        <v>8.9</v>
      </c>
      <c r="U11" s="14" t="s">
        <v>25</v>
      </c>
    </row>
    <row r="12" spans="1:21" x14ac:dyDescent="0.25">
      <c r="A12" s="14" t="s">
        <v>29</v>
      </c>
      <c r="B12" s="14">
        <v>143</v>
      </c>
      <c r="C12" s="14" t="s">
        <v>22</v>
      </c>
      <c r="D12" s="14" t="s">
        <v>46</v>
      </c>
      <c r="E12" s="14">
        <v>770.6</v>
      </c>
      <c r="F12" s="14">
        <v>1</v>
      </c>
      <c r="G12" s="14" t="s">
        <v>24</v>
      </c>
      <c r="H12" s="14">
        <v>22</v>
      </c>
      <c r="I12" s="14">
        <v>14</v>
      </c>
      <c r="J12" s="14">
        <v>4</v>
      </c>
      <c r="K12" s="14">
        <v>5</v>
      </c>
      <c r="L12" s="14">
        <v>6</v>
      </c>
      <c r="M12" s="14">
        <v>6</v>
      </c>
      <c r="N12" s="14">
        <v>2</v>
      </c>
      <c r="O12" s="14">
        <v>0.7</v>
      </c>
      <c r="P12" s="14">
        <v>1473</v>
      </c>
      <c r="Q12" s="14">
        <v>3.54</v>
      </c>
      <c r="R12" s="14">
        <v>12.72</v>
      </c>
      <c r="S12" s="14">
        <v>8.9</v>
      </c>
      <c r="T12" s="14">
        <v>0.71</v>
      </c>
      <c r="U12" s="14" t="s">
        <v>25</v>
      </c>
    </row>
    <row r="13" spans="1:21" x14ac:dyDescent="0.25">
      <c r="A13" s="14"/>
      <c r="B13" s="14"/>
      <c r="C13" s="14"/>
      <c r="D13" s="14"/>
      <c r="E13" s="14"/>
      <c r="F13" s="14"/>
      <c r="G13" s="14"/>
      <c r="H13" s="14"/>
      <c r="I13" s="14"/>
      <c r="J13" s="14"/>
      <c r="K13" s="14"/>
      <c r="L13" s="14"/>
      <c r="M13" s="14"/>
      <c r="N13" s="14"/>
      <c r="O13" s="14"/>
      <c r="P13" s="14"/>
      <c r="Q13" s="14"/>
      <c r="R13" s="14"/>
      <c r="S13" s="14"/>
      <c r="T13" s="14"/>
      <c r="U13" s="14"/>
    </row>
    <row r="15" spans="1:21" s="5" customFormat="1" x14ac:dyDescent="0.25">
      <c r="A15" s="6" t="s">
        <v>99</v>
      </c>
      <c r="B15" s="7"/>
      <c r="C15" s="7"/>
      <c r="D15" s="7"/>
      <c r="E15" s="7"/>
      <c r="F15" s="7"/>
      <c r="G15" s="7"/>
      <c r="H15" s="7"/>
      <c r="I15" s="7"/>
      <c r="J15" s="7"/>
      <c r="K15" s="7"/>
      <c r="L15" s="7"/>
      <c r="M15" s="7"/>
      <c r="N15" s="7"/>
      <c r="O15" s="7"/>
      <c r="P15" s="7"/>
      <c r="Q15" s="7"/>
      <c r="R15" s="7"/>
      <c r="S15" s="7"/>
      <c r="T15" s="7"/>
      <c r="U15" s="7"/>
    </row>
    <row r="16" spans="1:21" s="5" customFormat="1" x14ac:dyDescent="0.25"/>
    <row r="17" spans="1:21" x14ac:dyDescent="0.25">
      <c r="A17" s="2" t="s">
        <v>86</v>
      </c>
    </row>
    <row r="18" spans="1:21" x14ac:dyDescent="0.25">
      <c r="A18" t="s">
        <v>84</v>
      </c>
      <c r="B18" t="s">
        <v>1</v>
      </c>
      <c r="C18" t="s">
        <v>2</v>
      </c>
      <c r="D18" t="s">
        <v>3</v>
      </c>
      <c r="E18" t="s">
        <v>4</v>
      </c>
      <c r="F18" t="s">
        <v>5</v>
      </c>
      <c r="G18" t="s">
        <v>6</v>
      </c>
      <c r="H18" t="s">
        <v>7</v>
      </c>
      <c r="I18" t="s">
        <v>8</v>
      </c>
      <c r="J18" t="s">
        <v>9</v>
      </c>
      <c r="K18" t="s">
        <v>10</v>
      </c>
      <c r="L18" t="s">
        <v>11</v>
      </c>
      <c r="M18" t="s">
        <v>12</v>
      </c>
      <c r="N18" t="s">
        <v>13</v>
      </c>
      <c r="O18" t="s">
        <v>14</v>
      </c>
      <c r="P18" t="s">
        <v>15</v>
      </c>
      <c r="Q18" t="s">
        <v>16</v>
      </c>
      <c r="R18" t="s">
        <v>17</v>
      </c>
      <c r="S18" t="s">
        <v>18</v>
      </c>
      <c r="T18" t="s">
        <v>19</v>
      </c>
      <c r="U18" t="s">
        <v>20</v>
      </c>
    </row>
    <row r="19" spans="1:21" x14ac:dyDescent="0.25">
      <c r="A19" s="13" t="s">
        <v>29</v>
      </c>
      <c r="B19" s="13">
        <v>175</v>
      </c>
      <c r="C19" s="13" t="s">
        <v>57</v>
      </c>
      <c r="D19" s="13" t="s">
        <v>23</v>
      </c>
      <c r="E19" s="13">
        <v>1199</v>
      </c>
      <c r="F19" s="13">
        <v>1</v>
      </c>
      <c r="G19">
        <f>VLOOKUP(G6,'Warranty Scale'!A2:B6,2,FALSE)</f>
        <v>3</v>
      </c>
      <c r="H19" s="3">
        <f>H6/SUM($H$6:$L$6)</f>
        <v>0.58333333333333337</v>
      </c>
      <c r="I19" s="3">
        <f>I6/SUM($H$6:$L$6)</f>
        <v>0.16666666666666666</v>
      </c>
      <c r="J19" s="3">
        <f>J6/SUM($H$6:$L$6)</f>
        <v>8.3333333333333329E-2</v>
      </c>
      <c r="K19" s="3">
        <f>K6/SUM($H$6:$L$6)</f>
        <v>8.3333333333333329E-2</v>
      </c>
      <c r="L19" s="3">
        <f>L6/SUM($H$6:$L$6)</f>
        <v>8.3333333333333329E-2</v>
      </c>
      <c r="M19" s="3">
        <f>M6/SUM($M$6:$N$6)</f>
        <v>0.66666666666666663</v>
      </c>
      <c r="N19" s="3">
        <f>N6/SUM($M$6:$N$6)</f>
        <v>0.33333333333333331</v>
      </c>
      <c r="O19" s="13">
        <v>0.6</v>
      </c>
      <c r="P19" s="13">
        <v>4446</v>
      </c>
      <c r="Q19" s="13">
        <v>13</v>
      </c>
      <c r="R19" s="13">
        <v>16.3</v>
      </c>
      <c r="S19" s="13">
        <v>10.8</v>
      </c>
      <c r="T19" s="13">
        <v>1.4</v>
      </c>
      <c r="U19" s="13" t="s">
        <v>25</v>
      </c>
    </row>
    <row r="21" spans="1:21" x14ac:dyDescent="0.25">
      <c r="A21" s="2" t="s">
        <v>71</v>
      </c>
    </row>
    <row r="22" spans="1:21" x14ac:dyDescent="0.25">
      <c r="A22" s="14" t="s">
        <v>29</v>
      </c>
      <c r="B22" s="14">
        <v>104</v>
      </c>
      <c r="C22" s="14" t="s">
        <v>30</v>
      </c>
      <c r="D22" s="14" t="s">
        <v>23</v>
      </c>
      <c r="E22" s="14">
        <v>409.99</v>
      </c>
      <c r="F22" s="14">
        <v>1</v>
      </c>
      <c r="G22">
        <f>VLOOKUP(G10,'Warranty Scale'!$A$2:$B$6,2,FALSE)</f>
        <v>3</v>
      </c>
      <c r="H22" s="3">
        <f>H10/SUM($H$10:$L$10)</f>
        <v>0.55681818181818177</v>
      </c>
      <c r="I22" s="3">
        <f>I10/SUM($H$10:$L$10)</f>
        <v>0.21590909090909091</v>
      </c>
      <c r="J22" s="3">
        <f>J10/SUM($H$10:$L$10)</f>
        <v>9.0909090909090912E-2</v>
      </c>
      <c r="K22" s="3">
        <f>K10/SUM($H$10:$L$10)</f>
        <v>3.4090909090909088E-2</v>
      </c>
      <c r="L22" s="3">
        <f>L10/SUM($H$10:$L$10)</f>
        <v>0.10227272727272728</v>
      </c>
      <c r="M22" s="3">
        <f>M10/SUM($M$10:$N$10)</f>
        <v>0.46666666666666667</v>
      </c>
      <c r="N22" s="3">
        <f>N10/SUM($M$10:$N$10)</f>
        <v>0.53333333333333333</v>
      </c>
      <c r="O22" s="14">
        <v>0.8</v>
      </c>
      <c r="P22" s="14">
        <v>109</v>
      </c>
      <c r="Q22" s="14">
        <v>5.7</v>
      </c>
      <c r="R22" s="14">
        <v>15</v>
      </c>
      <c r="S22" s="14">
        <v>9.9</v>
      </c>
      <c r="T22" s="14">
        <v>1.3</v>
      </c>
      <c r="U22" s="14" t="s">
        <v>27</v>
      </c>
    </row>
    <row r="23" spans="1:21" x14ac:dyDescent="0.25">
      <c r="A23" s="14" t="s">
        <v>29</v>
      </c>
      <c r="B23" s="14">
        <v>105</v>
      </c>
      <c r="C23" s="14" t="s">
        <v>31</v>
      </c>
      <c r="D23" s="14" t="s">
        <v>32</v>
      </c>
      <c r="E23" s="14">
        <v>1079.99</v>
      </c>
      <c r="F23" s="14">
        <v>1</v>
      </c>
      <c r="G23">
        <f>VLOOKUP(G11,'Warranty Scale'!$A$2:$B$6,2,FALSE)</f>
        <v>3</v>
      </c>
      <c r="H23" s="3">
        <f>H11/SUM($H$11:$L$11)</f>
        <v>0.40559440559440557</v>
      </c>
      <c r="I23" s="17">
        <f t="shared" ref="I23:L23" si="0">I11/SUM($H$11:$L$11)</f>
        <v>0.21678321678321677</v>
      </c>
      <c r="J23" s="17">
        <f t="shared" si="0"/>
        <v>7.6923076923076927E-2</v>
      </c>
      <c r="K23" s="17">
        <f t="shared" si="0"/>
        <v>4.8951048951048952E-2</v>
      </c>
      <c r="L23" s="17">
        <f t="shared" si="0"/>
        <v>0.25174825174825177</v>
      </c>
      <c r="M23" s="3">
        <f>M11/SUM($M$11:$N$11)</f>
        <v>0.25925925925925924</v>
      </c>
      <c r="N23" s="3">
        <f>N11/SUM($M$11:$N$11)</f>
        <v>0.7407407407407407</v>
      </c>
      <c r="O23" s="14">
        <v>0.7</v>
      </c>
      <c r="P23" s="14">
        <v>268</v>
      </c>
      <c r="Q23" s="14">
        <v>7</v>
      </c>
      <c r="R23" s="14">
        <v>12.9</v>
      </c>
      <c r="S23" s="14">
        <v>0.3</v>
      </c>
      <c r="T23" s="14">
        <v>8.9</v>
      </c>
      <c r="U23" s="14" t="s">
        <v>25</v>
      </c>
    </row>
    <row r="24" spans="1:21" x14ac:dyDescent="0.25">
      <c r="A24" s="14" t="s">
        <v>29</v>
      </c>
      <c r="B24" s="14">
        <v>143</v>
      </c>
      <c r="C24" s="14" t="s">
        <v>22</v>
      </c>
      <c r="D24" s="14" t="s">
        <v>46</v>
      </c>
      <c r="E24" s="14">
        <v>770.6</v>
      </c>
      <c r="F24" s="14">
        <v>1</v>
      </c>
      <c r="G24">
        <f>VLOOKUP(G12,'Warranty Scale'!$A$2:$B$6,2,FALSE)</f>
        <v>1</v>
      </c>
      <c r="H24" s="3">
        <f>H12/SUM($H$12:$L$12)</f>
        <v>0.43137254901960786</v>
      </c>
      <c r="I24" s="3">
        <f>I12/SUM($H$12:$L$12)</f>
        <v>0.27450980392156865</v>
      </c>
      <c r="J24" s="3">
        <f>J12/SUM($H$12:$L$12)</f>
        <v>7.8431372549019607E-2</v>
      </c>
      <c r="K24" s="3">
        <f>K12/SUM($H$12:$L$12)</f>
        <v>9.8039215686274508E-2</v>
      </c>
      <c r="L24" s="3">
        <f>L12/SUM($H$12:$L$12)</f>
        <v>0.11764705882352941</v>
      </c>
      <c r="M24" s="3">
        <f>M12/SUM($M$12:$N$12)</f>
        <v>0.75</v>
      </c>
      <c r="N24" s="3">
        <f>N12/SUM($M$12:$N$12)</f>
        <v>0.25</v>
      </c>
      <c r="O24" s="14">
        <v>0.7</v>
      </c>
      <c r="P24" s="14">
        <v>1473</v>
      </c>
      <c r="Q24" s="14">
        <v>3.54</v>
      </c>
      <c r="R24" s="14">
        <v>12.72</v>
      </c>
      <c r="S24" s="14">
        <v>8.9</v>
      </c>
      <c r="T24" s="14">
        <v>0.71</v>
      </c>
      <c r="U24" s="14" t="s">
        <v>25</v>
      </c>
    </row>
    <row r="25" spans="1:21" x14ac:dyDescent="0.25">
      <c r="A25" s="14"/>
      <c r="B25" s="14"/>
      <c r="C25" s="14"/>
      <c r="D25" s="14"/>
      <c r="E25" s="14"/>
      <c r="F25" s="14"/>
      <c r="H25" s="3"/>
      <c r="I25" s="3"/>
      <c r="J25" s="3"/>
      <c r="K25" s="3"/>
      <c r="L25" s="3"/>
      <c r="M25" s="3"/>
      <c r="N25" s="3"/>
      <c r="O25" s="14"/>
      <c r="P25" s="14"/>
      <c r="Q25" s="14"/>
      <c r="R25" s="14"/>
      <c r="S25" s="14"/>
      <c r="T25" s="14"/>
      <c r="U25" s="14"/>
    </row>
    <row r="27" spans="1:21" s="7" customFormat="1" x14ac:dyDescent="0.25">
      <c r="A27" s="6" t="s">
        <v>89</v>
      </c>
    </row>
    <row r="28" spans="1:21" x14ac:dyDescent="0.25">
      <c r="A28" t="s">
        <v>84</v>
      </c>
      <c r="B28" t="s">
        <v>1</v>
      </c>
      <c r="C28" t="s">
        <v>2</v>
      </c>
      <c r="D28" t="s">
        <v>3</v>
      </c>
      <c r="E28" t="s">
        <v>4</v>
      </c>
      <c r="F28" t="s">
        <v>5</v>
      </c>
      <c r="G28" t="s">
        <v>6</v>
      </c>
      <c r="H28" t="s">
        <v>7</v>
      </c>
      <c r="I28" t="s">
        <v>8</v>
      </c>
      <c r="J28" t="s">
        <v>9</v>
      </c>
      <c r="K28" t="s">
        <v>10</v>
      </c>
      <c r="L28" t="s">
        <v>11</v>
      </c>
      <c r="M28" t="s">
        <v>12</v>
      </c>
      <c r="N28" t="s">
        <v>13</v>
      </c>
      <c r="O28" t="s">
        <v>14</v>
      </c>
      <c r="P28" t="s">
        <v>15</v>
      </c>
      <c r="Q28" t="s">
        <v>16</v>
      </c>
      <c r="R28" t="s">
        <v>17</v>
      </c>
      <c r="S28" t="s">
        <v>18</v>
      </c>
      <c r="T28" t="s">
        <v>19</v>
      </c>
      <c r="U28" t="s">
        <v>20</v>
      </c>
    </row>
    <row r="29" spans="1:21" x14ac:dyDescent="0.25">
      <c r="A29" s="2" t="s">
        <v>120</v>
      </c>
    </row>
    <row r="30" spans="1:21" x14ac:dyDescent="0.25">
      <c r="A30" s="14" t="s">
        <v>29</v>
      </c>
      <c r="B30" s="14">
        <v>104</v>
      </c>
      <c r="C30">
        <f>IF(C$19=C22,0,1)</f>
        <v>1</v>
      </c>
      <c r="D30">
        <f>IF(D$19=D22,0,1)</f>
        <v>0</v>
      </c>
      <c r="E30">
        <f>ABS(E$19-E22)</f>
        <v>789.01</v>
      </c>
      <c r="F30">
        <f>ABS(F$19-F22)</f>
        <v>0</v>
      </c>
      <c r="G30">
        <f>ABS($G$19-G22)</f>
        <v>0</v>
      </c>
      <c r="H30" s="3">
        <f t="shared" ref="H30:T32" si="1">ABS(H$19-H22)</f>
        <v>2.6515151515151603E-2</v>
      </c>
      <c r="I30" s="3">
        <f t="shared" si="1"/>
        <v>4.9242424242424254E-2</v>
      </c>
      <c r="J30" s="3">
        <f t="shared" si="1"/>
        <v>7.5757575757575829E-3</v>
      </c>
      <c r="K30" s="3">
        <f t="shared" si="1"/>
        <v>4.924242424242424E-2</v>
      </c>
      <c r="L30" s="3">
        <f t="shared" si="1"/>
        <v>1.893939393939395E-2</v>
      </c>
      <c r="M30" s="3">
        <f t="shared" si="1"/>
        <v>0.19999999999999996</v>
      </c>
      <c r="N30" s="3">
        <f t="shared" si="1"/>
        <v>0.2</v>
      </c>
      <c r="O30" s="3">
        <f t="shared" si="1"/>
        <v>0.20000000000000007</v>
      </c>
      <c r="P30" s="3">
        <f t="shared" si="1"/>
        <v>4337</v>
      </c>
      <c r="Q30" s="3">
        <f t="shared" si="1"/>
        <v>7.3</v>
      </c>
      <c r="R30" s="3">
        <f t="shared" si="1"/>
        <v>1.3000000000000007</v>
      </c>
      <c r="S30" s="3">
        <f t="shared" si="1"/>
        <v>0.90000000000000036</v>
      </c>
      <c r="T30" s="3">
        <f t="shared" si="1"/>
        <v>9.9999999999999867E-2</v>
      </c>
      <c r="U30">
        <f>IF(U$19 = U22,0,1)</f>
        <v>1</v>
      </c>
    </row>
    <row r="31" spans="1:21" x14ac:dyDescent="0.25">
      <c r="A31" s="14" t="s">
        <v>29</v>
      </c>
      <c r="B31" s="14">
        <v>105</v>
      </c>
      <c r="C31">
        <f t="shared" ref="C31:D32" si="2">IF(C$19=C23,0,1)</f>
        <v>1</v>
      </c>
      <c r="D31">
        <f t="shared" si="2"/>
        <v>1</v>
      </c>
      <c r="E31">
        <f t="shared" ref="E31:F32" si="3">ABS(E$19-E23)</f>
        <v>119.00999999999999</v>
      </c>
      <c r="F31">
        <f t="shared" si="3"/>
        <v>0</v>
      </c>
      <c r="G31">
        <f t="shared" ref="G31:G32" si="4">ABS($G$19-G23)</f>
        <v>0</v>
      </c>
      <c r="H31" s="3">
        <f t="shared" si="1"/>
        <v>0.1777389277389278</v>
      </c>
      <c r="I31" s="3">
        <f t="shared" si="1"/>
        <v>5.0116550116550113E-2</v>
      </c>
      <c r="J31" s="3">
        <f t="shared" si="1"/>
        <v>6.4102564102564014E-3</v>
      </c>
      <c r="K31" s="3">
        <f t="shared" si="1"/>
        <v>3.4382284382284377E-2</v>
      </c>
      <c r="L31" s="3">
        <f t="shared" si="1"/>
        <v>0.16841491841491846</v>
      </c>
      <c r="M31" s="3">
        <f t="shared" si="1"/>
        <v>0.40740740740740738</v>
      </c>
      <c r="N31" s="3">
        <f t="shared" si="1"/>
        <v>0.40740740740740738</v>
      </c>
      <c r="O31" s="3">
        <f t="shared" si="1"/>
        <v>9.9999999999999978E-2</v>
      </c>
      <c r="P31" s="3">
        <f t="shared" si="1"/>
        <v>4178</v>
      </c>
      <c r="Q31" s="3">
        <f t="shared" si="1"/>
        <v>6</v>
      </c>
      <c r="R31" s="3">
        <f t="shared" si="1"/>
        <v>3.4000000000000004</v>
      </c>
      <c r="S31" s="3">
        <f t="shared" si="1"/>
        <v>10.5</v>
      </c>
      <c r="T31" s="3">
        <f t="shared" si="1"/>
        <v>7.5</v>
      </c>
      <c r="U31">
        <f>IF(U$19 = U23,0,1)</f>
        <v>0</v>
      </c>
    </row>
    <row r="32" spans="1:21" x14ac:dyDescent="0.25">
      <c r="A32" s="14" t="s">
        <v>29</v>
      </c>
      <c r="B32" s="14">
        <v>143</v>
      </c>
      <c r="C32">
        <f t="shared" si="2"/>
        <v>1</v>
      </c>
      <c r="D32">
        <f t="shared" si="2"/>
        <v>1</v>
      </c>
      <c r="E32">
        <f t="shared" si="3"/>
        <v>428.4</v>
      </c>
      <c r="F32">
        <f t="shared" si="3"/>
        <v>0</v>
      </c>
      <c r="G32">
        <f t="shared" si="4"/>
        <v>2</v>
      </c>
      <c r="H32" s="3">
        <f t="shared" si="1"/>
        <v>0.15196078431372551</v>
      </c>
      <c r="I32" s="3">
        <f t="shared" si="1"/>
        <v>0.10784313725490199</v>
      </c>
      <c r="J32" s="3">
        <f t="shared" si="1"/>
        <v>4.901960784313722E-3</v>
      </c>
      <c r="K32" s="3">
        <f t="shared" si="1"/>
        <v>1.470588235294118E-2</v>
      </c>
      <c r="L32" s="3">
        <f t="shared" si="1"/>
        <v>3.4313725490196081E-2</v>
      </c>
      <c r="M32" s="3">
        <f t="shared" si="1"/>
        <v>8.333333333333337E-2</v>
      </c>
      <c r="N32" s="3">
        <f t="shared" si="1"/>
        <v>8.3333333333333315E-2</v>
      </c>
      <c r="O32" s="3">
        <f t="shared" si="1"/>
        <v>9.9999999999999978E-2</v>
      </c>
      <c r="P32" s="3">
        <f t="shared" si="1"/>
        <v>2973</v>
      </c>
      <c r="Q32" s="3">
        <f t="shared" si="1"/>
        <v>9.4600000000000009</v>
      </c>
      <c r="R32" s="3">
        <f t="shared" si="1"/>
        <v>3.58</v>
      </c>
      <c r="S32" s="3">
        <f t="shared" si="1"/>
        <v>1.9000000000000004</v>
      </c>
      <c r="T32" s="3">
        <f t="shared" si="1"/>
        <v>0.69</v>
      </c>
      <c r="U32">
        <f>IF(U$19 = U24,0,1)</f>
        <v>0</v>
      </c>
    </row>
    <row r="33" spans="1:21" x14ac:dyDescent="0.25">
      <c r="A33" s="14"/>
      <c r="B33" s="14"/>
      <c r="H33" s="3"/>
      <c r="I33" s="3"/>
      <c r="J33" s="3"/>
      <c r="K33" s="3"/>
      <c r="L33" s="3"/>
      <c r="M33" s="3"/>
      <c r="N33" s="3"/>
      <c r="O33" s="3"/>
      <c r="P33" s="3"/>
      <c r="Q33" s="3"/>
      <c r="R33" s="3"/>
      <c r="S33" s="3"/>
      <c r="T33" s="3"/>
    </row>
    <row r="35" spans="1:21" s="7" customFormat="1" x14ac:dyDescent="0.25">
      <c r="A35" s="6" t="s">
        <v>88</v>
      </c>
    </row>
    <row r="36" spans="1:21" x14ac:dyDescent="0.25">
      <c r="A36" t="s">
        <v>84</v>
      </c>
      <c r="B36" t="s">
        <v>1</v>
      </c>
      <c r="C36" t="s">
        <v>2</v>
      </c>
      <c r="D36" t="s">
        <v>3</v>
      </c>
      <c r="E36" t="s">
        <v>4</v>
      </c>
      <c r="F36" t="s">
        <v>5</v>
      </c>
      <c r="G36" t="s">
        <v>6</v>
      </c>
      <c r="H36" t="s">
        <v>7</v>
      </c>
      <c r="I36" t="s">
        <v>8</v>
      </c>
      <c r="J36" t="s">
        <v>9</v>
      </c>
      <c r="K36" t="s">
        <v>10</v>
      </c>
      <c r="L36" t="s">
        <v>11</v>
      </c>
      <c r="M36" t="s">
        <v>12</v>
      </c>
      <c r="N36" t="s">
        <v>13</v>
      </c>
      <c r="O36" t="s">
        <v>14</v>
      </c>
      <c r="P36" t="s">
        <v>15</v>
      </c>
      <c r="Q36" t="s">
        <v>16</v>
      </c>
      <c r="R36" t="s">
        <v>17</v>
      </c>
      <c r="S36" t="s">
        <v>18</v>
      </c>
      <c r="T36" t="s">
        <v>19</v>
      </c>
      <c r="U36" t="s">
        <v>20</v>
      </c>
    </row>
    <row r="37" spans="1:21" x14ac:dyDescent="0.25">
      <c r="A37" t="s">
        <v>72</v>
      </c>
      <c r="B37" t="s">
        <v>72</v>
      </c>
      <c r="C37">
        <v>1</v>
      </c>
      <c r="D37">
        <v>1</v>
      </c>
      <c r="E37">
        <v>3</v>
      </c>
      <c r="F37">
        <v>2</v>
      </c>
      <c r="G37">
        <v>2</v>
      </c>
      <c r="H37">
        <v>2</v>
      </c>
      <c r="I37">
        <v>1</v>
      </c>
      <c r="J37">
        <v>1</v>
      </c>
      <c r="K37">
        <v>1</v>
      </c>
      <c r="L37">
        <v>2</v>
      </c>
      <c r="M37">
        <v>2</v>
      </c>
      <c r="N37">
        <v>2</v>
      </c>
      <c r="O37">
        <v>1</v>
      </c>
      <c r="P37">
        <v>0</v>
      </c>
      <c r="Q37">
        <v>2</v>
      </c>
      <c r="R37">
        <v>2</v>
      </c>
      <c r="S37">
        <v>2</v>
      </c>
      <c r="T37">
        <v>2</v>
      </c>
      <c r="U37">
        <v>1</v>
      </c>
    </row>
    <row r="38" spans="1:21" ht="16.5" customHeight="1" x14ac:dyDescent="0.25"/>
    <row r="39" spans="1:21" s="7" customFormat="1" x14ac:dyDescent="0.25">
      <c r="A39" s="6" t="s">
        <v>91</v>
      </c>
    </row>
    <row r="41" spans="1:21" x14ac:dyDescent="0.25">
      <c r="A41" s="14" t="s">
        <v>29</v>
      </c>
      <c r="B41" s="14">
        <v>104</v>
      </c>
      <c r="C41" s="3">
        <f>C30*C$37</f>
        <v>1</v>
      </c>
      <c r="D41" s="3">
        <f>D30*D37</f>
        <v>0</v>
      </c>
      <c r="E41" s="3">
        <f>E30*E37</f>
        <v>2367.0299999999997</v>
      </c>
      <c r="F41" s="3">
        <f>F30*F37</f>
        <v>0</v>
      </c>
      <c r="G41" s="3">
        <f>G30*G37</f>
        <v>0</v>
      </c>
      <c r="H41" s="3">
        <f t="shared" ref="H41:U41" si="5">H30*H37</f>
        <v>5.3030303030303205E-2</v>
      </c>
      <c r="I41" s="3">
        <f t="shared" si="5"/>
        <v>4.9242424242424254E-2</v>
      </c>
      <c r="J41" s="3">
        <f t="shared" si="5"/>
        <v>7.5757575757575829E-3</v>
      </c>
      <c r="K41" s="3">
        <f t="shared" si="5"/>
        <v>4.924242424242424E-2</v>
      </c>
      <c r="L41" s="3">
        <f t="shared" si="5"/>
        <v>3.7878787878787901E-2</v>
      </c>
      <c r="M41" s="3">
        <f t="shared" si="5"/>
        <v>0.39999999999999991</v>
      </c>
      <c r="N41" s="3">
        <f t="shared" si="5"/>
        <v>0.4</v>
      </c>
      <c r="O41" s="3">
        <f t="shared" si="5"/>
        <v>0.20000000000000007</v>
      </c>
      <c r="P41" s="3">
        <f t="shared" si="5"/>
        <v>0</v>
      </c>
      <c r="Q41" s="3">
        <f t="shared" si="5"/>
        <v>14.6</v>
      </c>
      <c r="R41" s="3">
        <f t="shared" si="5"/>
        <v>2.6000000000000014</v>
      </c>
      <c r="S41" s="3">
        <f t="shared" si="5"/>
        <v>1.8000000000000007</v>
      </c>
      <c r="T41" s="3">
        <f t="shared" si="5"/>
        <v>0.19999999999999973</v>
      </c>
      <c r="U41">
        <f t="shared" si="5"/>
        <v>1</v>
      </c>
    </row>
    <row r="42" spans="1:21" x14ac:dyDescent="0.25">
      <c r="A42" s="14" t="s">
        <v>29</v>
      </c>
      <c r="B42" s="14">
        <v>105</v>
      </c>
      <c r="C42" s="3">
        <f>C31*C$37</f>
        <v>1</v>
      </c>
      <c r="D42" s="3">
        <f t="shared" ref="D42:F43" si="6">D31*D$37</f>
        <v>1</v>
      </c>
      <c r="E42" s="3">
        <f t="shared" si="6"/>
        <v>357.03</v>
      </c>
      <c r="F42" s="3">
        <f t="shared" si="6"/>
        <v>0</v>
      </c>
      <c r="G42" s="3">
        <f t="shared" ref="G42" si="7">G31*G$37</f>
        <v>0</v>
      </c>
      <c r="H42" s="3">
        <f t="shared" ref="H42:U43" si="8">H31*H$37</f>
        <v>0.3554778554778556</v>
      </c>
      <c r="I42" s="3">
        <f t="shared" si="8"/>
        <v>5.0116550116550113E-2</v>
      </c>
      <c r="J42" s="3">
        <f t="shared" si="8"/>
        <v>6.4102564102564014E-3</v>
      </c>
      <c r="K42" s="3">
        <f t="shared" si="8"/>
        <v>3.4382284382284377E-2</v>
      </c>
      <c r="L42" s="3">
        <f t="shared" si="8"/>
        <v>0.33682983682983691</v>
      </c>
      <c r="M42" s="3">
        <f t="shared" si="8"/>
        <v>0.81481481481481477</v>
      </c>
      <c r="N42" s="3">
        <f t="shared" si="8"/>
        <v>0.81481481481481477</v>
      </c>
      <c r="O42" s="3">
        <f t="shared" si="8"/>
        <v>9.9999999999999978E-2</v>
      </c>
      <c r="P42" s="3">
        <f t="shared" si="8"/>
        <v>0</v>
      </c>
      <c r="Q42" s="3">
        <f t="shared" si="8"/>
        <v>12</v>
      </c>
      <c r="R42" s="3">
        <f t="shared" si="8"/>
        <v>6.8000000000000007</v>
      </c>
      <c r="S42" s="3">
        <f t="shared" si="8"/>
        <v>21</v>
      </c>
      <c r="T42" s="3">
        <f t="shared" si="8"/>
        <v>15</v>
      </c>
      <c r="U42">
        <f t="shared" si="8"/>
        <v>0</v>
      </c>
    </row>
    <row r="43" spans="1:21" x14ac:dyDescent="0.25">
      <c r="A43" s="14" t="s">
        <v>29</v>
      </c>
      <c r="B43" s="14">
        <v>143</v>
      </c>
      <c r="C43" s="3">
        <f>C32*C$37</f>
        <v>1</v>
      </c>
      <c r="D43" s="3">
        <f t="shared" si="6"/>
        <v>1</v>
      </c>
      <c r="E43" s="3">
        <f t="shared" si="6"/>
        <v>1285.1999999999998</v>
      </c>
      <c r="F43" s="3">
        <f t="shared" si="6"/>
        <v>0</v>
      </c>
      <c r="G43" s="3">
        <f t="shared" ref="G43" si="9">G32*G$37</f>
        <v>4</v>
      </c>
      <c r="H43" s="3">
        <f t="shared" si="8"/>
        <v>0.30392156862745101</v>
      </c>
      <c r="I43" s="3">
        <f t="shared" si="8"/>
        <v>0.10784313725490199</v>
      </c>
      <c r="J43" s="3">
        <f t="shared" si="8"/>
        <v>4.901960784313722E-3</v>
      </c>
      <c r="K43" s="3">
        <f t="shared" si="8"/>
        <v>1.470588235294118E-2</v>
      </c>
      <c r="L43" s="3">
        <f t="shared" si="8"/>
        <v>6.8627450980392163E-2</v>
      </c>
      <c r="M43" s="3">
        <f t="shared" si="8"/>
        <v>0.16666666666666674</v>
      </c>
      <c r="N43" s="3">
        <f t="shared" si="8"/>
        <v>0.16666666666666663</v>
      </c>
      <c r="O43" s="3">
        <f t="shared" si="8"/>
        <v>9.9999999999999978E-2</v>
      </c>
      <c r="P43" s="3">
        <f t="shared" si="8"/>
        <v>0</v>
      </c>
      <c r="Q43" s="3">
        <f t="shared" si="8"/>
        <v>18.920000000000002</v>
      </c>
      <c r="R43" s="3">
        <f t="shared" si="8"/>
        <v>7.16</v>
      </c>
      <c r="S43" s="3">
        <f t="shared" si="8"/>
        <v>3.8000000000000007</v>
      </c>
      <c r="T43" s="3">
        <f t="shared" si="8"/>
        <v>1.38</v>
      </c>
      <c r="U43">
        <f t="shared" si="8"/>
        <v>0</v>
      </c>
    </row>
    <row r="44" spans="1:21" x14ac:dyDescent="0.25">
      <c r="A44" s="14"/>
      <c r="B44" s="14"/>
      <c r="C44" s="3"/>
      <c r="D44" s="3"/>
      <c r="E44" s="3"/>
      <c r="F44" s="3"/>
      <c r="G44" s="3"/>
      <c r="H44" s="3"/>
      <c r="I44" s="3"/>
      <c r="J44" s="3"/>
      <c r="K44" s="3"/>
      <c r="L44" s="3"/>
      <c r="M44" s="3"/>
      <c r="N44" s="3"/>
      <c r="O44" s="3"/>
      <c r="P44" s="3"/>
      <c r="Q44" s="3"/>
      <c r="R44" s="3"/>
      <c r="S44" s="3"/>
      <c r="T44" s="3"/>
    </row>
    <row r="47" spans="1:21" s="7" customFormat="1" x14ac:dyDescent="0.25">
      <c r="A47" s="6" t="s">
        <v>90</v>
      </c>
    </row>
    <row r="48" spans="1:21" x14ac:dyDescent="0.25">
      <c r="A48" s="2" t="s">
        <v>120</v>
      </c>
    </row>
    <row r="49" spans="1:4" x14ac:dyDescent="0.25">
      <c r="A49" s="2" t="s">
        <v>84</v>
      </c>
      <c r="B49" s="2" t="s">
        <v>1</v>
      </c>
      <c r="C49" s="2" t="s">
        <v>92</v>
      </c>
      <c r="D49" s="2" t="s">
        <v>93</v>
      </c>
    </row>
    <row r="50" spans="1:4" x14ac:dyDescent="0.25">
      <c r="A50" s="14" t="s">
        <v>29</v>
      </c>
      <c r="B50" s="14">
        <v>104</v>
      </c>
      <c r="C50" s="3">
        <f>SUM(C41:U41)</f>
        <v>2389.42696969697</v>
      </c>
      <c r="D50" s="14">
        <v>196</v>
      </c>
    </row>
    <row r="51" spans="1:4" x14ac:dyDescent="0.25">
      <c r="A51" s="14" t="s">
        <v>29</v>
      </c>
      <c r="B51" s="14">
        <v>105</v>
      </c>
      <c r="C51" s="3">
        <f>SUM(C42:U42)</f>
        <v>416.34284641284648</v>
      </c>
      <c r="D51" s="14">
        <v>232</v>
      </c>
    </row>
    <row r="52" spans="1:4" x14ac:dyDescent="0.25">
      <c r="A52" s="14" t="s">
        <v>29</v>
      </c>
      <c r="B52" s="14">
        <v>143</v>
      </c>
      <c r="C52" s="3">
        <f>SUM(C43:U43)</f>
        <v>1323.3933333333332</v>
      </c>
      <c r="D52" s="14">
        <v>88</v>
      </c>
    </row>
    <row r="53" spans="1:4" x14ac:dyDescent="0.25">
      <c r="A53" s="14"/>
      <c r="B53" s="14"/>
      <c r="C53" s="3"/>
      <c r="D53" s="14"/>
    </row>
    <row r="55" spans="1:4" s="10" customFormat="1" x14ac:dyDescent="0.25">
      <c r="A55" s="12" t="s">
        <v>121</v>
      </c>
    </row>
    <row r="56" spans="1:4" x14ac:dyDescent="0.25">
      <c r="A56" s="2" t="s">
        <v>120</v>
      </c>
    </row>
    <row r="57" spans="1:4" x14ac:dyDescent="0.25">
      <c r="A57" t="s">
        <v>94</v>
      </c>
      <c r="B57" s="15">
        <v>232</v>
      </c>
      <c r="C57" t="s">
        <v>122</v>
      </c>
    </row>
    <row r="58" spans="1:4" x14ac:dyDescent="0.25">
      <c r="A58" t="s">
        <v>107</v>
      </c>
      <c r="B58" s="16">
        <v>1199</v>
      </c>
      <c r="C58" t="s">
        <v>104</v>
      </c>
    </row>
    <row r="59" spans="1:4" x14ac:dyDescent="0.25">
      <c r="A59" t="s">
        <v>101</v>
      </c>
      <c r="B59" s="11">
        <f>B57*B58</f>
        <v>278168</v>
      </c>
      <c r="C59" t="s">
        <v>106</v>
      </c>
    </row>
    <row r="60" spans="1:4" x14ac:dyDescent="0.25">
      <c r="A60" t="s">
        <v>95</v>
      </c>
      <c r="B60" s="15">
        <f>'Potential New Product List'!V6</f>
        <v>0.15</v>
      </c>
      <c r="C60" t="s">
        <v>104</v>
      </c>
    </row>
    <row r="61" spans="1:4" x14ac:dyDescent="0.25">
      <c r="A61" t="s">
        <v>105</v>
      </c>
      <c r="B61" s="11">
        <f>B59*B60</f>
        <v>41725.199999999997</v>
      </c>
      <c r="C61" t="s">
        <v>108</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workbookViewId="0">
      <selection activeCell="A2" sqref="A2"/>
    </sheetView>
  </sheetViews>
  <sheetFormatPr defaultColWidth="8.85546875" defaultRowHeight="15" x14ac:dyDescent="0.25"/>
  <cols>
    <col min="1" max="1" width="27.7109375" customWidth="1"/>
    <col min="2" max="2" width="12.5703125" customWidth="1"/>
    <col min="3" max="3" width="11.85546875" customWidth="1"/>
    <col min="4" max="4" width="12.42578125" customWidth="1"/>
    <col min="5" max="5" width="8" customWidth="1"/>
    <col min="6" max="6" width="21.7109375" customWidth="1"/>
    <col min="7" max="7" width="18.7109375" customWidth="1"/>
    <col min="8" max="12" width="13.85546875" customWidth="1"/>
    <col min="13" max="13" width="22.42578125" customWidth="1"/>
    <col min="14" max="14" width="23.28515625" customWidth="1"/>
    <col min="15" max="15" width="35.28515625" customWidth="1"/>
    <col min="16" max="16" width="16.140625" customWidth="1"/>
    <col min="17" max="17" width="20.28515625" customWidth="1"/>
    <col min="18" max="19" width="13.85546875" customWidth="1"/>
    <col min="20" max="20" width="14.28515625" customWidth="1"/>
    <col min="21" max="21" width="9.5703125" customWidth="1"/>
  </cols>
  <sheetData>
    <row r="1" spans="1:21" ht="15.75" x14ac:dyDescent="0.25">
      <c r="A1" s="9" t="s">
        <v>123</v>
      </c>
      <c r="B1" s="9"/>
      <c r="C1" s="9"/>
      <c r="D1" s="9"/>
    </row>
    <row r="2" spans="1:21" ht="15.75" x14ac:dyDescent="0.25">
      <c r="A2" s="9"/>
      <c r="B2" s="9"/>
      <c r="C2" s="9"/>
      <c r="D2" s="9"/>
    </row>
    <row r="3" spans="1:21" s="10" customFormat="1" x14ac:dyDescent="0.25">
      <c r="A3" s="10" t="s">
        <v>87</v>
      </c>
    </row>
    <row r="4" spans="1:21" x14ac:dyDescent="0.25">
      <c r="A4" s="2" t="s">
        <v>85</v>
      </c>
    </row>
    <row r="5" spans="1:21" s="2" customFormat="1" x14ac:dyDescent="0.25">
      <c r="A5" s="2" t="s">
        <v>84</v>
      </c>
      <c r="B5" s="2" t="s">
        <v>1</v>
      </c>
      <c r="C5" s="2" t="s">
        <v>2</v>
      </c>
      <c r="D5" s="2" t="s">
        <v>3</v>
      </c>
      <c r="E5" s="2" t="s">
        <v>4</v>
      </c>
      <c r="F5" s="2" t="s">
        <v>5</v>
      </c>
      <c r="G5" s="2" t="s">
        <v>6</v>
      </c>
      <c r="H5" s="2" t="s">
        <v>7</v>
      </c>
      <c r="I5" s="2" t="s">
        <v>8</v>
      </c>
      <c r="J5" s="2" t="s">
        <v>9</v>
      </c>
      <c r="K5" s="2" t="s">
        <v>10</v>
      </c>
      <c r="L5" s="2" t="s">
        <v>11</v>
      </c>
      <c r="M5" s="2" t="s">
        <v>12</v>
      </c>
      <c r="N5" s="2" t="s">
        <v>13</v>
      </c>
      <c r="O5" s="2" t="s">
        <v>14</v>
      </c>
      <c r="P5" s="2" t="s">
        <v>15</v>
      </c>
      <c r="Q5" s="2" t="s">
        <v>16</v>
      </c>
      <c r="R5" s="2" t="s">
        <v>17</v>
      </c>
      <c r="S5" s="2" t="s">
        <v>18</v>
      </c>
      <c r="T5" s="2" t="s">
        <v>19</v>
      </c>
      <c r="U5" s="2" t="s">
        <v>20</v>
      </c>
    </row>
    <row r="6" spans="1:21" x14ac:dyDescent="0.25">
      <c r="A6" s="13" t="s">
        <v>29</v>
      </c>
      <c r="B6" s="13">
        <v>176</v>
      </c>
      <c r="C6" s="13" t="s">
        <v>67</v>
      </c>
      <c r="D6" s="13" t="s">
        <v>23</v>
      </c>
      <c r="E6" s="13">
        <v>1999</v>
      </c>
      <c r="F6" s="13">
        <v>1</v>
      </c>
      <c r="G6" s="13" t="s">
        <v>24</v>
      </c>
      <c r="H6" s="13">
        <v>1</v>
      </c>
      <c r="I6" s="13">
        <v>1</v>
      </c>
      <c r="J6" s="13">
        <v>1</v>
      </c>
      <c r="K6" s="13">
        <v>3</v>
      </c>
      <c r="L6" s="13">
        <v>0</v>
      </c>
      <c r="M6" s="13">
        <v>0</v>
      </c>
      <c r="N6" s="13">
        <v>1</v>
      </c>
      <c r="O6" s="13">
        <v>0.3</v>
      </c>
      <c r="P6" s="13">
        <v>2820</v>
      </c>
      <c r="Q6" s="13">
        <v>11.6</v>
      </c>
      <c r="R6" s="13">
        <v>16.809999999999999</v>
      </c>
      <c r="S6" s="13">
        <v>10.9</v>
      </c>
      <c r="T6" s="13">
        <v>0.88</v>
      </c>
      <c r="U6" s="13" t="s">
        <v>27</v>
      </c>
    </row>
    <row r="8" spans="1:21" x14ac:dyDescent="0.25">
      <c r="A8" s="2" t="s">
        <v>97</v>
      </c>
    </row>
    <row r="9" spans="1:21" s="2" customFormat="1" x14ac:dyDescent="0.25">
      <c r="A9" s="2" t="s">
        <v>84</v>
      </c>
      <c r="B9" s="2" t="s">
        <v>1</v>
      </c>
      <c r="C9" s="2" t="s">
        <v>2</v>
      </c>
      <c r="D9" s="2" t="s">
        <v>3</v>
      </c>
      <c r="E9" s="2" t="s">
        <v>4</v>
      </c>
      <c r="F9" s="2" t="s">
        <v>5</v>
      </c>
      <c r="G9" s="2" t="s">
        <v>6</v>
      </c>
      <c r="H9" s="2" t="s">
        <v>7</v>
      </c>
      <c r="I9" s="2" t="s">
        <v>8</v>
      </c>
      <c r="J9" s="2" t="s">
        <v>9</v>
      </c>
      <c r="K9" s="2" t="s">
        <v>10</v>
      </c>
      <c r="L9" s="2" t="s">
        <v>11</v>
      </c>
      <c r="M9" s="2" t="s">
        <v>12</v>
      </c>
      <c r="N9" s="2" t="s">
        <v>13</v>
      </c>
      <c r="O9" s="2" t="s">
        <v>14</v>
      </c>
      <c r="P9" s="2" t="s">
        <v>15</v>
      </c>
      <c r="Q9" s="2" t="s">
        <v>16</v>
      </c>
      <c r="R9" s="2" t="s">
        <v>17</v>
      </c>
      <c r="S9" s="2" t="s">
        <v>18</v>
      </c>
      <c r="T9" s="2" t="s">
        <v>19</v>
      </c>
      <c r="U9" s="2" t="s">
        <v>20</v>
      </c>
    </row>
    <row r="10" spans="1:21" x14ac:dyDescent="0.25">
      <c r="A10" s="14" t="s">
        <v>29</v>
      </c>
      <c r="B10" s="14">
        <v>104</v>
      </c>
      <c r="C10" s="14" t="s">
        <v>30</v>
      </c>
      <c r="D10" s="14" t="s">
        <v>23</v>
      </c>
      <c r="E10" s="14">
        <v>409.99</v>
      </c>
      <c r="F10" s="14">
        <v>1</v>
      </c>
      <c r="G10" s="14" t="s">
        <v>39</v>
      </c>
      <c r="H10" s="14">
        <v>49</v>
      </c>
      <c r="I10" s="14">
        <v>19</v>
      </c>
      <c r="J10" s="14">
        <v>8</v>
      </c>
      <c r="K10" s="14">
        <v>3</v>
      </c>
      <c r="L10" s="14">
        <v>9</v>
      </c>
      <c r="M10" s="14">
        <v>7</v>
      </c>
      <c r="N10" s="14">
        <v>8</v>
      </c>
      <c r="O10" s="14">
        <v>0.8</v>
      </c>
      <c r="P10" s="14">
        <v>109</v>
      </c>
      <c r="Q10" s="14">
        <v>5.7</v>
      </c>
      <c r="R10" s="14">
        <v>15</v>
      </c>
      <c r="S10" s="14">
        <v>9.9</v>
      </c>
      <c r="T10" s="14">
        <v>1.3</v>
      </c>
      <c r="U10" s="14" t="s">
        <v>27</v>
      </c>
    </row>
    <row r="11" spans="1:21" x14ac:dyDescent="0.25">
      <c r="A11" s="14" t="s">
        <v>29</v>
      </c>
      <c r="B11" s="14">
        <v>105</v>
      </c>
      <c r="C11" s="14" t="s">
        <v>31</v>
      </c>
      <c r="D11" s="14" t="s">
        <v>32</v>
      </c>
      <c r="E11" s="14">
        <v>1079.99</v>
      </c>
      <c r="F11" s="14">
        <v>1</v>
      </c>
      <c r="G11" s="14" t="s">
        <v>39</v>
      </c>
      <c r="H11" s="14">
        <v>58</v>
      </c>
      <c r="I11" s="14">
        <v>31</v>
      </c>
      <c r="J11" s="14">
        <v>11</v>
      </c>
      <c r="K11" s="14">
        <v>7</v>
      </c>
      <c r="L11" s="14">
        <v>36</v>
      </c>
      <c r="M11" s="14">
        <v>7</v>
      </c>
      <c r="N11" s="14">
        <v>20</v>
      </c>
      <c r="O11" s="14">
        <v>0.7</v>
      </c>
      <c r="P11" s="14">
        <v>268</v>
      </c>
      <c r="Q11" s="14">
        <v>7</v>
      </c>
      <c r="R11" s="14">
        <v>12.9</v>
      </c>
      <c r="S11" s="14">
        <v>0.3</v>
      </c>
      <c r="T11" s="14">
        <v>8.9</v>
      </c>
      <c r="U11" s="14" t="s">
        <v>25</v>
      </c>
    </row>
    <row r="12" spans="1:21" x14ac:dyDescent="0.25">
      <c r="A12" s="14" t="s">
        <v>29</v>
      </c>
      <c r="B12" s="14">
        <v>143</v>
      </c>
      <c r="C12" s="14" t="s">
        <v>22</v>
      </c>
      <c r="D12" s="14" t="s">
        <v>46</v>
      </c>
      <c r="E12" s="14">
        <v>770.6</v>
      </c>
      <c r="F12" s="14">
        <v>1</v>
      </c>
      <c r="G12" s="14" t="s">
        <v>24</v>
      </c>
      <c r="H12" s="14">
        <v>22</v>
      </c>
      <c r="I12" s="14">
        <v>14</v>
      </c>
      <c r="J12" s="14">
        <v>4</v>
      </c>
      <c r="K12" s="14">
        <v>5</v>
      </c>
      <c r="L12" s="14">
        <v>6</v>
      </c>
      <c r="M12" s="14">
        <v>6</v>
      </c>
      <c r="N12" s="14">
        <v>2</v>
      </c>
      <c r="O12" s="14">
        <v>0.7</v>
      </c>
      <c r="P12" s="14">
        <v>1473</v>
      </c>
      <c r="Q12" s="14">
        <v>3.54</v>
      </c>
      <c r="R12" s="14">
        <v>12.72</v>
      </c>
      <c r="S12" s="14">
        <v>8.9</v>
      </c>
      <c r="T12" s="14">
        <v>0.71</v>
      </c>
      <c r="U12" s="14" t="s">
        <v>25</v>
      </c>
    </row>
    <row r="13" spans="1:21" x14ac:dyDescent="0.25">
      <c r="A13" s="14"/>
      <c r="B13" s="14"/>
      <c r="C13" s="14"/>
      <c r="D13" s="14"/>
      <c r="E13" s="14"/>
      <c r="F13" s="14"/>
      <c r="G13" s="14"/>
      <c r="H13" s="14"/>
      <c r="I13" s="14"/>
      <c r="J13" s="14"/>
      <c r="K13" s="14"/>
      <c r="L13" s="14"/>
      <c r="M13" s="14"/>
      <c r="N13" s="14"/>
      <c r="O13" s="14"/>
      <c r="P13" s="14"/>
      <c r="Q13" s="14"/>
      <c r="R13" s="14"/>
      <c r="S13" s="14"/>
      <c r="T13" s="14"/>
      <c r="U13" s="14"/>
    </row>
    <row r="15" spans="1:21" s="5" customFormat="1" x14ac:dyDescent="0.25">
      <c r="A15" s="6" t="s">
        <v>99</v>
      </c>
      <c r="B15" s="7"/>
      <c r="C15" s="7"/>
      <c r="D15" s="7"/>
      <c r="E15" s="7"/>
      <c r="F15" s="7"/>
      <c r="G15" s="7"/>
      <c r="H15" s="7"/>
      <c r="I15" s="7"/>
      <c r="J15" s="7"/>
      <c r="K15" s="7"/>
      <c r="L15" s="7"/>
      <c r="M15" s="7"/>
      <c r="N15" s="7"/>
      <c r="O15" s="7"/>
      <c r="P15" s="7"/>
      <c r="Q15" s="7"/>
      <c r="R15" s="7"/>
      <c r="S15" s="7"/>
      <c r="T15" s="7"/>
      <c r="U15" s="7"/>
    </row>
    <row r="16" spans="1:21" s="5" customFormat="1" x14ac:dyDescent="0.25"/>
    <row r="17" spans="1:21" x14ac:dyDescent="0.25">
      <c r="A17" s="2" t="s">
        <v>86</v>
      </c>
    </row>
    <row r="18" spans="1:21" x14ac:dyDescent="0.25">
      <c r="A18" t="s">
        <v>84</v>
      </c>
      <c r="B18" t="s">
        <v>1</v>
      </c>
      <c r="C18" t="s">
        <v>2</v>
      </c>
      <c r="D18" t="s">
        <v>3</v>
      </c>
      <c r="E18" t="s">
        <v>4</v>
      </c>
      <c r="F18" t="s">
        <v>5</v>
      </c>
      <c r="G18" t="s">
        <v>6</v>
      </c>
      <c r="H18" t="s">
        <v>7</v>
      </c>
      <c r="I18" t="s">
        <v>8</v>
      </c>
      <c r="J18" t="s">
        <v>9</v>
      </c>
      <c r="K18" t="s">
        <v>10</v>
      </c>
      <c r="L18" t="s">
        <v>11</v>
      </c>
      <c r="M18" t="s">
        <v>12</v>
      </c>
      <c r="N18" t="s">
        <v>13</v>
      </c>
      <c r="O18" t="s">
        <v>14</v>
      </c>
      <c r="P18" t="s">
        <v>15</v>
      </c>
      <c r="Q18" t="s">
        <v>16</v>
      </c>
      <c r="R18" t="s">
        <v>17</v>
      </c>
      <c r="S18" t="s">
        <v>18</v>
      </c>
      <c r="T18" t="s">
        <v>19</v>
      </c>
      <c r="U18" t="s">
        <v>20</v>
      </c>
    </row>
    <row r="19" spans="1:21" x14ac:dyDescent="0.25">
      <c r="A19" s="13" t="s">
        <v>29</v>
      </c>
      <c r="B19" s="13">
        <v>176</v>
      </c>
      <c r="C19" s="13" t="s">
        <v>67</v>
      </c>
      <c r="D19" s="13" t="s">
        <v>23</v>
      </c>
      <c r="E19" s="13">
        <v>1999</v>
      </c>
      <c r="F19" s="13">
        <v>1</v>
      </c>
      <c r="G19">
        <f>VLOOKUP(G6,'Warranty Scale'!A2:B6,2,FALSE)</f>
        <v>1</v>
      </c>
      <c r="H19" s="3">
        <f>H6/SUM($H$6:$L$6)</f>
        <v>0.16666666666666666</v>
      </c>
      <c r="I19" s="3">
        <f>I6/SUM($H$6:$L$6)</f>
        <v>0.16666666666666666</v>
      </c>
      <c r="J19" s="3">
        <f>J6/SUM($H$6:$L$6)</f>
        <v>0.16666666666666666</v>
      </c>
      <c r="K19" s="3">
        <f>K6/SUM($H$6:$L$6)</f>
        <v>0.5</v>
      </c>
      <c r="L19" s="3">
        <f>L6/SUM($H$6:$L$6)</f>
        <v>0</v>
      </c>
      <c r="M19" s="3">
        <f>M6/SUM($M$6:$N$6)</f>
        <v>0</v>
      </c>
      <c r="N19" s="3">
        <f>N6/SUM($M$6:$N$6)</f>
        <v>1</v>
      </c>
      <c r="O19" s="13">
        <v>0.3</v>
      </c>
      <c r="P19" s="13">
        <v>2820</v>
      </c>
      <c r="Q19" s="13">
        <v>11.6</v>
      </c>
      <c r="R19" s="13">
        <v>16.809999999999999</v>
      </c>
      <c r="S19" s="13">
        <v>10.9</v>
      </c>
      <c r="T19" s="13">
        <v>0.88</v>
      </c>
      <c r="U19" s="13" t="s">
        <v>27</v>
      </c>
    </row>
    <row r="21" spans="1:21" x14ac:dyDescent="0.25">
      <c r="A21" s="2" t="s">
        <v>71</v>
      </c>
    </row>
    <row r="22" spans="1:21" x14ac:dyDescent="0.25">
      <c r="A22" s="14" t="s">
        <v>29</v>
      </c>
      <c r="B22" s="14">
        <v>104</v>
      </c>
      <c r="C22" s="14" t="s">
        <v>30</v>
      </c>
      <c r="D22" s="14" t="s">
        <v>23</v>
      </c>
      <c r="E22" s="14">
        <v>409.99</v>
      </c>
      <c r="F22" s="14">
        <v>1</v>
      </c>
      <c r="G22">
        <f>VLOOKUP(G10,'Warranty Scale'!$A$2:$B$6,2,FALSE)</f>
        <v>3</v>
      </c>
      <c r="H22" s="3">
        <f>H10/SUM($H$10:$L$10)</f>
        <v>0.55681818181818177</v>
      </c>
      <c r="I22" s="3">
        <f>I10/SUM($H$10:$L$10)</f>
        <v>0.21590909090909091</v>
      </c>
      <c r="J22" s="3">
        <f>J10/SUM($H$10:$L$10)</f>
        <v>9.0909090909090912E-2</v>
      </c>
      <c r="K22" s="3">
        <f>K10/SUM($H$10:$L$10)</f>
        <v>3.4090909090909088E-2</v>
      </c>
      <c r="L22" s="3">
        <f>L10/SUM($H$10:$L$10)</f>
        <v>0.10227272727272728</v>
      </c>
      <c r="M22" s="3">
        <f>M10/SUM($M$10:$N$10)</f>
        <v>0.46666666666666667</v>
      </c>
      <c r="N22" s="3">
        <f>N10/SUM($M$10:$N$10)</f>
        <v>0.53333333333333333</v>
      </c>
      <c r="O22" s="14">
        <v>0.8</v>
      </c>
      <c r="P22" s="14">
        <v>109</v>
      </c>
      <c r="Q22" s="14">
        <v>5.7</v>
      </c>
      <c r="R22" s="14">
        <v>15</v>
      </c>
      <c r="S22" s="14">
        <v>9.9</v>
      </c>
      <c r="T22" s="14">
        <v>1.3</v>
      </c>
      <c r="U22" s="14" t="s">
        <v>27</v>
      </c>
    </row>
    <row r="23" spans="1:21" x14ac:dyDescent="0.25">
      <c r="A23" s="14" t="s">
        <v>29</v>
      </c>
      <c r="B23" s="14">
        <v>105</v>
      </c>
      <c r="C23" s="14" t="s">
        <v>31</v>
      </c>
      <c r="D23" s="14" t="s">
        <v>32</v>
      </c>
      <c r="E23" s="14">
        <v>1079.99</v>
      </c>
      <c r="F23" s="14">
        <v>1</v>
      </c>
      <c r="G23">
        <f>VLOOKUP(G11,'Warranty Scale'!$A$2:$B$6,2,FALSE)</f>
        <v>3</v>
      </c>
      <c r="H23" s="3">
        <f>H11/SUM($H$11:$L$11)</f>
        <v>0.40559440559440557</v>
      </c>
      <c r="I23" s="17">
        <f t="shared" ref="I23:L23" si="0">I11/SUM($H$11:$L$11)</f>
        <v>0.21678321678321677</v>
      </c>
      <c r="J23" s="17">
        <f t="shared" si="0"/>
        <v>7.6923076923076927E-2</v>
      </c>
      <c r="K23" s="17">
        <f t="shared" si="0"/>
        <v>4.8951048951048952E-2</v>
      </c>
      <c r="L23" s="17">
        <f t="shared" si="0"/>
        <v>0.25174825174825177</v>
      </c>
      <c r="M23" s="3">
        <f>M11/SUM($M$11:$N$11)</f>
        <v>0.25925925925925924</v>
      </c>
      <c r="N23" s="3">
        <f>N11/SUM($M$11:$N$11)</f>
        <v>0.7407407407407407</v>
      </c>
      <c r="O23" s="14">
        <v>0.7</v>
      </c>
      <c r="P23" s="14">
        <v>268</v>
      </c>
      <c r="Q23" s="14">
        <v>7</v>
      </c>
      <c r="R23" s="14">
        <v>12.9</v>
      </c>
      <c r="S23" s="14">
        <v>0.3</v>
      </c>
      <c r="T23" s="14">
        <v>8.9</v>
      </c>
      <c r="U23" s="14" t="s">
        <v>25</v>
      </c>
    </row>
    <row r="24" spans="1:21" x14ac:dyDescent="0.25">
      <c r="A24" s="14" t="s">
        <v>29</v>
      </c>
      <c r="B24" s="14">
        <v>143</v>
      </c>
      <c r="C24" s="14" t="s">
        <v>22</v>
      </c>
      <c r="D24" s="14" t="s">
        <v>46</v>
      </c>
      <c r="E24" s="14">
        <v>770.6</v>
      </c>
      <c r="F24" s="14">
        <v>1</v>
      </c>
      <c r="G24">
        <f>VLOOKUP(G12,'Warranty Scale'!$A$2:$B$6,2,FALSE)</f>
        <v>1</v>
      </c>
      <c r="H24" s="3">
        <f>H12/SUM($H$12:$L$12)</f>
        <v>0.43137254901960786</v>
      </c>
      <c r="I24" s="3">
        <f>I12/SUM($H$12:$L$12)</f>
        <v>0.27450980392156865</v>
      </c>
      <c r="J24" s="3">
        <f>J12/SUM($H$12:$L$12)</f>
        <v>7.8431372549019607E-2</v>
      </c>
      <c r="K24" s="3">
        <f>K12/SUM($H$12:$L$12)</f>
        <v>9.8039215686274508E-2</v>
      </c>
      <c r="L24" s="3">
        <f>L12/SUM($H$12:$L$12)</f>
        <v>0.11764705882352941</v>
      </c>
      <c r="M24" s="3">
        <f>M12/SUM($M$12:$N$12)</f>
        <v>0.75</v>
      </c>
      <c r="N24" s="3">
        <f>N12/SUM($M$12:$N$12)</f>
        <v>0.25</v>
      </c>
      <c r="O24" s="14">
        <v>0.7</v>
      </c>
      <c r="P24" s="14">
        <v>1473</v>
      </c>
      <c r="Q24" s="14">
        <v>3.54</v>
      </c>
      <c r="R24" s="14">
        <v>12.72</v>
      </c>
      <c r="S24" s="14">
        <v>8.9</v>
      </c>
      <c r="T24" s="14">
        <v>0.71</v>
      </c>
      <c r="U24" s="14" t="s">
        <v>25</v>
      </c>
    </row>
    <row r="25" spans="1:21" x14ac:dyDescent="0.25">
      <c r="A25" s="14"/>
      <c r="B25" s="14"/>
      <c r="C25" s="14"/>
      <c r="D25" s="14"/>
      <c r="E25" s="14"/>
      <c r="F25" s="14"/>
      <c r="H25" s="3"/>
      <c r="I25" s="3"/>
      <c r="J25" s="3"/>
      <c r="K25" s="3"/>
      <c r="L25" s="3"/>
      <c r="M25" s="3"/>
      <c r="N25" s="3"/>
      <c r="O25" s="14"/>
      <c r="P25" s="14"/>
      <c r="Q25" s="14"/>
      <c r="R25" s="14"/>
      <c r="S25" s="14"/>
      <c r="T25" s="14"/>
      <c r="U25" s="14"/>
    </row>
    <row r="27" spans="1:21" s="7" customFormat="1" x14ac:dyDescent="0.25">
      <c r="A27" s="6" t="s">
        <v>89</v>
      </c>
    </row>
    <row r="28" spans="1:21" x14ac:dyDescent="0.25">
      <c r="A28" t="s">
        <v>84</v>
      </c>
      <c r="B28" t="s">
        <v>1</v>
      </c>
      <c r="C28" t="s">
        <v>2</v>
      </c>
      <c r="D28" t="s">
        <v>3</v>
      </c>
      <c r="E28" t="s">
        <v>4</v>
      </c>
      <c r="F28" t="s">
        <v>5</v>
      </c>
      <c r="G28" t="s">
        <v>6</v>
      </c>
      <c r="H28" t="s">
        <v>7</v>
      </c>
      <c r="I28" t="s">
        <v>8</v>
      </c>
      <c r="J28" t="s">
        <v>9</v>
      </c>
      <c r="K28" t="s">
        <v>10</v>
      </c>
      <c r="L28" t="s">
        <v>11</v>
      </c>
      <c r="M28" t="s">
        <v>12</v>
      </c>
      <c r="N28" t="s">
        <v>13</v>
      </c>
      <c r="O28" t="s">
        <v>14</v>
      </c>
      <c r="P28" t="s">
        <v>15</v>
      </c>
      <c r="Q28" t="s">
        <v>16</v>
      </c>
      <c r="R28" t="s">
        <v>17</v>
      </c>
      <c r="S28" t="s">
        <v>18</v>
      </c>
      <c r="T28" t="s">
        <v>19</v>
      </c>
      <c r="U28" t="s">
        <v>20</v>
      </c>
    </row>
    <row r="29" spans="1:21" x14ac:dyDescent="0.25">
      <c r="A29" s="2" t="s">
        <v>124</v>
      </c>
    </row>
    <row r="30" spans="1:21" x14ac:dyDescent="0.25">
      <c r="A30" s="14" t="s">
        <v>29</v>
      </c>
      <c r="B30" s="14">
        <v>104</v>
      </c>
      <c r="C30">
        <f>IF(C$19=C22,0,1)</f>
        <v>1</v>
      </c>
      <c r="D30">
        <f>IF(D$19=D22,0,1)</f>
        <v>0</v>
      </c>
      <c r="E30">
        <f>ABS(E$19-E22)</f>
        <v>1589.01</v>
      </c>
      <c r="F30">
        <f>ABS(F$19-F22)</f>
        <v>0</v>
      </c>
      <c r="G30">
        <f>ABS($G$19-G22)</f>
        <v>2</v>
      </c>
      <c r="H30" s="3">
        <f t="shared" ref="H30:T32" si="1">ABS(H$19-H22)</f>
        <v>0.39015151515151514</v>
      </c>
      <c r="I30" s="3">
        <f t="shared" si="1"/>
        <v>4.9242424242424254E-2</v>
      </c>
      <c r="J30" s="3">
        <f t="shared" si="1"/>
        <v>7.5757575757575746E-2</v>
      </c>
      <c r="K30" s="3">
        <f t="shared" si="1"/>
        <v>0.46590909090909094</v>
      </c>
      <c r="L30" s="3">
        <f t="shared" si="1"/>
        <v>0.10227272727272728</v>
      </c>
      <c r="M30" s="3">
        <f t="shared" si="1"/>
        <v>0.46666666666666667</v>
      </c>
      <c r="N30" s="3">
        <f t="shared" si="1"/>
        <v>0.46666666666666667</v>
      </c>
      <c r="O30" s="3">
        <f t="shared" si="1"/>
        <v>0.5</v>
      </c>
      <c r="P30" s="3">
        <f t="shared" si="1"/>
        <v>2711</v>
      </c>
      <c r="Q30" s="3">
        <f t="shared" si="1"/>
        <v>5.8999999999999995</v>
      </c>
      <c r="R30" s="3">
        <f t="shared" si="1"/>
        <v>1.8099999999999987</v>
      </c>
      <c r="S30" s="3">
        <f t="shared" si="1"/>
        <v>1</v>
      </c>
      <c r="T30" s="3">
        <f t="shared" si="1"/>
        <v>0.42000000000000004</v>
      </c>
      <c r="U30">
        <f>IF(U$19 = U22,0,1)</f>
        <v>0</v>
      </c>
    </row>
    <row r="31" spans="1:21" x14ac:dyDescent="0.25">
      <c r="A31" s="14" t="s">
        <v>29</v>
      </c>
      <c r="B31" s="14">
        <v>105</v>
      </c>
      <c r="C31">
        <f t="shared" ref="C31:D32" si="2">IF(C$19=C23,0,1)</f>
        <v>1</v>
      </c>
      <c r="D31">
        <f t="shared" si="2"/>
        <v>1</v>
      </c>
      <c r="E31">
        <f t="shared" ref="E31:F32" si="3">ABS(E$19-E23)</f>
        <v>919.01</v>
      </c>
      <c r="F31">
        <f t="shared" si="3"/>
        <v>0</v>
      </c>
      <c r="G31">
        <f t="shared" ref="G31:G32" si="4">ABS($G$19-G23)</f>
        <v>2</v>
      </c>
      <c r="H31" s="3">
        <f t="shared" si="1"/>
        <v>0.23892773892773891</v>
      </c>
      <c r="I31" s="3">
        <f t="shared" si="1"/>
        <v>5.0116550116550113E-2</v>
      </c>
      <c r="J31" s="3">
        <f t="shared" si="1"/>
        <v>8.974358974358973E-2</v>
      </c>
      <c r="K31" s="3">
        <f t="shared" si="1"/>
        <v>0.45104895104895104</v>
      </c>
      <c r="L31" s="3">
        <f t="shared" si="1"/>
        <v>0.25174825174825177</v>
      </c>
      <c r="M31" s="3">
        <f t="shared" si="1"/>
        <v>0.25925925925925924</v>
      </c>
      <c r="N31" s="3">
        <f t="shared" si="1"/>
        <v>0.2592592592592593</v>
      </c>
      <c r="O31" s="3">
        <f t="shared" si="1"/>
        <v>0.39999999999999997</v>
      </c>
      <c r="P31" s="3">
        <f t="shared" si="1"/>
        <v>2552</v>
      </c>
      <c r="Q31" s="3">
        <f t="shared" si="1"/>
        <v>4.5999999999999996</v>
      </c>
      <c r="R31" s="3">
        <f t="shared" si="1"/>
        <v>3.9099999999999984</v>
      </c>
      <c r="S31" s="3">
        <f t="shared" si="1"/>
        <v>10.6</v>
      </c>
      <c r="T31" s="3">
        <f t="shared" si="1"/>
        <v>8.02</v>
      </c>
      <c r="U31">
        <f>IF(U$19 = U23,0,1)</f>
        <v>1</v>
      </c>
    </row>
    <row r="32" spans="1:21" x14ac:dyDescent="0.25">
      <c r="A32" s="14" t="s">
        <v>29</v>
      </c>
      <c r="B32" s="14">
        <v>143</v>
      </c>
      <c r="C32">
        <f t="shared" si="2"/>
        <v>1</v>
      </c>
      <c r="D32">
        <f t="shared" si="2"/>
        <v>1</v>
      </c>
      <c r="E32">
        <f t="shared" si="3"/>
        <v>1228.4000000000001</v>
      </c>
      <c r="F32">
        <f t="shared" si="3"/>
        <v>0</v>
      </c>
      <c r="G32">
        <f t="shared" si="4"/>
        <v>0</v>
      </c>
      <c r="H32" s="3">
        <f t="shared" si="1"/>
        <v>0.26470588235294124</v>
      </c>
      <c r="I32" s="3">
        <f t="shared" si="1"/>
        <v>0.10784313725490199</v>
      </c>
      <c r="J32" s="3">
        <f t="shared" si="1"/>
        <v>8.8235294117647051E-2</v>
      </c>
      <c r="K32" s="3">
        <f t="shared" si="1"/>
        <v>0.40196078431372551</v>
      </c>
      <c r="L32" s="3">
        <f t="shared" si="1"/>
        <v>0.11764705882352941</v>
      </c>
      <c r="M32" s="3">
        <f t="shared" si="1"/>
        <v>0.75</v>
      </c>
      <c r="N32" s="3">
        <f t="shared" si="1"/>
        <v>0.75</v>
      </c>
      <c r="O32" s="3">
        <f t="shared" si="1"/>
        <v>0.39999999999999997</v>
      </c>
      <c r="P32" s="3">
        <f t="shared" si="1"/>
        <v>1347</v>
      </c>
      <c r="Q32" s="3">
        <f t="shared" si="1"/>
        <v>8.0599999999999987</v>
      </c>
      <c r="R32" s="3">
        <f t="shared" si="1"/>
        <v>4.0899999999999981</v>
      </c>
      <c r="S32" s="3">
        <f t="shared" si="1"/>
        <v>2</v>
      </c>
      <c r="T32" s="3">
        <f t="shared" si="1"/>
        <v>0.17000000000000004</v>
      </c>
      <c r="U32">
        <f>IF(U$19 = U24,0,1)</f>
        <v>1</v>
      </c>
    </row>
    <row r="33" spans="1:21" x14ac:dyDescent="0.25">
      <c r="A33" s="14"/>
      <c r="B33" s="14"/>
      <c r="H33" s="3"/>
      <c r="I33" s="3"/>
      <c r="J33" s="3"/>
      <c r="K33" s="3"/>
      <c r="L33" s="3"/>
      <c r="M33" s="3"/>
      <c r="N33" s="3"/>
      <c r="O33" s="3"/>
      <c r="P33" s="3"/>
      <c r="Q33" s="3"/>
      <c r="R33" s="3"/>
      <c r="S33" s="3"/>
      <c r="T33" s="3"/>
    </row>
    <row r="35" spans="1:21" s="7" customFormat="1" x14ac:dyDescent="0.25">
      <c r="A35" s="6" t="s">
        <v>88</v>
      </c>
    </row>
    <row r="36" spans="1:21" x14ac:dyDescent="0.25">
      <c r="A36" t="s">
        <v>84</v>
      </c>
      <c r="B36" t="s">
        <v>1</v>
      </c>
      <c r="C36" t="s">
        <v>2</v>
      </c>
      <c r="D36" t="s">
        <v>3</v>
      </c>
      <c r="E36" t="s">
        <v>4</v>
      </c>
      <c r="F36" t="s">
        <v>5</v>
      </c>
      <c r="G36" t="s">
        <v>6</v>
      </c>
      <c r="H36" t="s">
        <v>7</v>
      </c>
      <c r="I36" t="s">
        <v>8</v>
      </c>
      <c r="J36" t="s">
        <v>9</v>
      </c>
      <c r="K36" t="s">
        <v>10</v>
      </c>
      <c r="L36" t="s">
        <v>11</v>
      </c>
      <c r="M36" t="s">
        <v>12</v>
      </c>
      <c r="N36" t="s">
        <v>13</v>
      </c>
      <c r="O36" t="s">
        <v>14</v>
      </c>
      <c r="P36" t="s">
        <v>15</v>
      </c>
      <c r="Q36" t="s">
        <v>16</v>
      </c>
      <c r="R36" t="s">
        <v>17</v>
      </c>
      <c r="S36" t="s">
        <v>18</v>
      </c>
      <c r="T36" t="s">
        <v>19</v>
      </c>
      <c r="U36" t="s">
        <v>20</v>
      </c>
    </row>
    <row r="37" spans="1:21" x14ac:dyDescent="0.25">
      <c r="A37" t="s">
        <v>72</v>
      </c>
      <c r="B37" t="s">
        <v>72</v>
      </c>
      <c r="C37">
        <v>2</v>
      </c>
      <c r="D37">
        <v>1</v>
      </c>
      <c r="E37">
        <v>3</v>
      </c>
      <c r="F37">
        <v>2</v>
      </c>
      <c r="G37">
        <v>2</v>
      </c>
      <c r="H37">
        <v>2</v>
      </c>
      <c r="I37">
        <v>1</v>
      </c>
      <c r="J37">
        <v>1</v>
      </c>
      <c r="K37">
        <v>1</v>
      </c>
      <c r="L37">
        <v>2</v>
      </c>
      <c r="M37">
        <v>2</v>
      </c>
      <c r="N37">
        <v>2</v>
      </c>
      <c r="O37">
        <v>2</v>
      </c>
      <c r="P37">
        <v>0</v>
      </c>
      <c r="Q37">
        <v>2</v>
      </c>
      <c r="R37">
        <v>2</v>
      </c>
      <c r="S37">
        <v>2</v>
      </c>
      <c r="T37">
        <v>2</v>
      </c>
      <c r="U37">
        <v>1</v>
      </c>
    </row>
    <row r="38" spans="1:21" ht="16.5" customHeight="1" x14ac:dyDescent="0.25"/>
    <row r="39" spans="1:21" s="7" customFormat="1" x14ac:dyDescent="0.25">
      <c r="A39" s="6" t="s">
        <v>91</v>
      </c>
    </row>
    <row r="41" spans="1:21" x14ac:dyDescent="0.25">
      <c r="A41" s="14" t="s">
        <v>29</v>
      </c>
      <c r="B41" s="14">
        <v>104</v>
      </c>
      <c r="C41" s="3">
        <f>C30*C$37</f>
        <v>2</v>
      </c>
      <c r="D41" s="3">
        <f>D30*D37</f>
        <v>0</v>
      </c>
      <c r="E41" s="3">
        <f>E30*E37</f>
        <v>4767.03</v>
      </c>
      <c r="F41" s="3">
        <f>F30*F37</f>
        <v>0</v>
      </c>
      <c r="G41" s="3">
        <f>G30*G37</f>
        <v>4</v>
      </c>
      <c r="H41" s="3">
        <f t="shared" ref="H41:U41" si="5">H30*H37</f>
        <v>0.78030303030303028</v>
      </c>
      <c r="I41" s="3">
        <f t="shared" si="5"/>
        <v>4.9242424242424254E-2</v>
      </c>
      <c r="J41" s="3">
        <f t="shared" si="5"/>
        <v>7.5757575757575746E-2</v>
      </c>
      <c r="K41" s="3">
        <f t="shared" si="5"/>
        <v>0.46590909090909094</v>
      </c>
      <c r="L41" s="3">
        <f t="shared" si="5"/>
        <v>0.20454545454545456</v>
      </c>
      <c r="M41" s="3">
        <f t="shared" si="5"/>
        <v>0.93333333333333335</v>
      </c>
      <c r="N41" s="3">
        <f t="shared" si="5"/>
        <v>0.93333333333333335</v>
      </c>
      <c r="O41" s="3">
        <f t="shared" si="5"/>
        <v>1</v>
      </c>
      <c r="P41" s="3">
        <f t="shared" si="5"/>
        <v>0</v>
      </c>
      <c r="Q41" s="3">
        <f t="shared" si="5"/>
        <v>11.799999999999999</v>
      </c>
      <c r="R41" s="3">
        <f t="shared" si="5"/>
        <v>3.6199999999999974</v>
      </c>
      <c r="S41" s="3">
        <f t="shared" si="5"/>
        <v>2</v>
      </c>
      <c r="T41" s="3">
        <f t="shared" si="5"/>
        <v>0.84000000000000008</v>
      </c>
      <c r="U41">
        <f t="shared" si="5"/>
        <v>0</v>
      </c>
    </row>
    <row r="42" spans="1:21" x14ac:dyDescent="0.25">
      <c r="A42" s="14" t="s">
        <v>29</v>
      </c>
      <c r="B42" s="14">
        <v>105</v>
      </c>
      <c r="C42" s="3">
        <f>C31*C$37</f>
        <v>2</v>
      </c>
      <c r="D42" s="3">
        <f t="shared" ref="D42:F43" si="6">D31*D$37</f>
        <v>1</v>
      </c>
      <c r="E42" s="3">
        <f t="shared" si="6"/>
        <v>2757.0299999999997</v>
      </c>
      <c r="F42" s="3">
        <f t="shared" si="6"/>
        <v>0</v>
      </c>
      <c r="G42" s="3">
        <f t="shared" ref="G42" si="7">G31*G$37</f>
        <v>4</v>
      </c>
      <c r="H42" s="3">
        <f t="shared" ref="H42:U43" si="8">H31*H$37</f>
        <v>0.47785547785547783</v>
      </c>
      <c r="I42" s="3">
        <f t="shared" si="8"/>
        <v>5.0116550116550113E-2</v>
      </c>
      <c r="J42" s="3">
        <f t="shared" si="8"/>
        <v>8.974358974358973E-2</v>
      </c>
      <c r="K42" s="3">
        <f t="shared" si="8"/>
        <v>0.45104895104895104</v>
      </c>
      <c r="L42" s="3">
        <f t="shared" si="8"/>
        <v>0.50349650349650354</v>
      </c>
      <c r="M42" s="3">
        <f t="shared" si="8"/>
        <v>0.51851851851851849</v>
      </c>
      <c r="N42" s="3">
        <f t="shared" si="8"/>
        <v>0.5185185185185186</v>
      </c>
      <c r="O42" s="3">
        <f t="shared" si="8"/>
        <v>0.79999999999999993</v>
      </c>
      <c r="P42" s="3">
        <f t="shared" si="8"/>
        <v>0</v>
      </c>
      <c r="Q42" s="3">
        <f t="shared" si="8"/>
        <v>9.1999999999999993</v>
      </c>
      <c r="R42" s="3">
        <f t="shared" si="8"/>
        <v>7.8199999999999967</v>
      </c>
      <c r="S42" s="3">
        <f t="shared" si="8"/>
        <v>21.2</v>
      </c>
      <c r="T42" s="3">
        <f t="shared" si="8"/>
        <v>16.04</v>
      </c>
      <c r="U42">
        <f t="shared" si="8"/>
        <v>1</v>
      </c>
    </row>
    <row r="43" spans="1:21" x14ac:dyDescent="0.25">
      <c r="A43" s="14" t="s">
        <v>29</v>
      </c>
      <c r="B43" s="14">
        <v>143</v>
      </c>
      <c r="C43" s="3">
        <f>C32*C$37</f>
        <v>2</v>
      </c>
      <c r="D43" s="3">
        <f t="shared" si="6"/>
        <v>1</v>
      </c>
      <c r="E43" s="3">
        <f t="shared" si="6"/>
        <v>3685.2000000000003</v>
      </c>
      <c r="F43" s="3">
        <f t="shared" si="6"/>
        <v>0</v>
      </c>
      <c r="G43" s="3">
        <f t="shared" ref="G43" si="9">G32*G$37</f>
        <v>0</v>
      </c>
      <c r="H43" s="3">
        <f t="shared" si="8"/>
        <v>0.52941176470588247</v>
      </c>
      <c r="I43" s="3">
        <f t="shared" si="8"/>
        <v>0.10784313725490199</v>
      </c>
      <c r="J43" s="3">
        <f t="shared" si="8"/>
        <v>8.8235294117647051E-2</v>
      </c>
      <c r="K43" s="3">
        <f t="shared" si="8"/>
        <v>0.40196078431372551</v>
      </c>
      <c r="L43" s="3">
        <f t="shared" si="8"/>
        <v>0.23529411764705882</v>
      </c>
      <c r="M43" s="3">
        <f t="shared" si="8"/>
        <v>1.5</v>
      </c>
      <c r="N43" s="3">
        <f t="shared" si="8"/>
        <v>1.5</v>
      </c>
      <c r="O43" s="3">
        <f t="shared" si="8"/>
        <v>0.79999999999999993</v>
      </c>
      <c r="P43" s="3">
        <f t="shared" si="8"/>
        <v>0</v>
      </c>
      <c r="Q43" s="3">
        <f t="shared" si="8"/>
        <v>16.119999999999997</v>
      </c>
      <c r="R43" s="3">
        <f t="shared" si="8"/>
        <v>8.1799999999999962</v>
      </c>
      <c r="S43" s="3">
        <f t="shared" si="8"/>
        <v>4</v>
      </c>
      <c r="T43" s="3">
        <f t="shared" si="8"/>
        <v>0.34000000000000008</v>
      </c>
      <c r="U43">
        <f t="shared" si="8"/>
        <v>1</v>
      </c>
    </row>
    <row r="44" spans="1:21" x14ac:dyDescent="0.25">
      <c r="A44" s="14"/>
      <c r="B44" s="14"/>
      <c r="C44" s="3"/>
      <c r="D44" s="3"/>
      <c r="E44" s="3"/>
      <c r="F44" s="3"/>
      <c r="G44" s="3"/>
      <c r="H44" s="3"/>
      <c r="I44" s="3"/>
      <c r="J44" s="3"/>
      <c r="K44" s="3"/>
      <c r="L44" s="3"/>
      <c r="M44" s="3"/>
      <c r="N44" s="3"/>
      <c r="O44" s="3"/>
      <c r="P44" s="3"/>
      <c r="Q44" s="3"/>
      <c r="R44" s="3"/>
      <c r="S44" s="3"/>
      <c r="T44" s="3"/>
    </row>
    <row r="47" spans="1:21" s="7" customFormat="1" x14ac:dyDescent="0.25">
      <c r="A47" s="6" t="s">
        <v>90</v>
      </c>
    </row>
    <row r="48" spans="1:21" x14ac:dyDescent="0.25">
      <c r="A48" s="2" t="s">
        <v>124</v>
      </c>
    </row>
    <row r="49" spans="1:4" x14ac:dyDescent="0.25">
      <c r="A49" s="2" t="s">
        <v>84</v>
      </c>
      <c r="B49" s="2" t="s">
        <v>1</v>
      </c>
      <c r="C49" s="2" t="s">
        <v>92</v>
      </c>
      <c r="D49" s="2" t="s">
        <v>93</v>
      </c>
    </row>
    <row r="50" spans="1:4" x14ac:dyDescent="0.25">
      <c r="A50" s="14" t="s">
        <v>29</v>
      </c>
      <c r="B50" s="14">
        <v>104</v>
      </c>
      <c r="C50" s="3">
        <f>SUM(C41:U41)</f>
        <v>4795.7324242424238</v>
      </c>
      <c r="D50" s="14">
        <v>196</v>
      </c>
    </row>
    <row r="51" spans="1:4" x14ac:dyDescent="0.25">
      <c r="A51" s="14" t="s">
        <v>29</v>
      </c>
      <c r="B51" s="14">
        <v>105</v>
      </c>
      <c r="C51" s="3">
        <f>SUM(C42:U42)</f>
        <v>2822.6992981092981</v>
      </c>
      <c r="D51" s="14">
        <v>232</v>
      </c>
    </row>
    <row r="52" spans="1:4" x14ac:dyDescent="0.25">
      <c r="A52" s="14" t="s">
        <v>29</v>
      </c>
      <c r="B52" s="14">
        <v>143</v>
      </c>
      <c r="C52" s="3">
        <f>SUM(C43:U43)</f>
        <v>3723.0027450980392</v>
      </c>
      <c r="D52" s="14">
        <v>88</v>
      </c>
    </row>
    <row r="53" spans="1:4" x14ac:dyDescent="0.25">
      <c r="A53" s="14"/>
      <c r="B53" s="14"/>
      <c r="C53" s="3"/>
      <c r="D53" s="14"/>
    </row>
    <row r="55" spans="1:4" s="10" customFormat="1" x14ac:dyDescent="0.25">
      <c r="A55" s="12" t="s">
        <v>125</v>
      </c>
    </row>
    <row r="56" spans="1:4" x14ac:dyDescent="0.25">
      <c r="A56" s="2" t="s">
        <v>124</v>
      </c>
    </row>
    <row r="57" spans="1:4" x14ac:dyDescent="0.25">
      <c r="A57" t="s">
        <v>94</v>
      </c>
      <c r="B57" s="15">
        <v>232</v>
      </c>
      <c r="C57" t="s">
        <v>126</v>
      </c>
    </row>
    <row r="58" spans="1:4" x14ac:dyDescent="0.25">
      <c r="A58" t="s">
        <v>107</v>
      </c>
      <c r="B58" s="16">
        <v>1199</v>
      </c>
      <c r="C58" t="s">
        <v>104</v>
      </c>
    </row>
    <row r="59" spans="1:4" x14ac:dyDescent="0.25">
      <c r="A59" t="s">
        <v>101</v>
      </c>
      <c r="B59" s="11">
        <f>B57*B58</f>
        <v>278168</v>
      </c>
      <c r="C59" t="s">
        <v>106</v>
      </c>
    </row>
    <row r="60" spans="1:4" x14ac:dyDescent="0.25">
      <c r="A60" t="s">
        <v>95</v>
      </c>
      <c r="B60" s="15">
        <f>'Potential New Product List'!V7</f>
        <v>0.23</v>
      </c>
      <c r="C60" t="s">
        <v>104</v>
      </c>
    </row>
    <row r="61" spans="1:4" x14ac:dyDescent="0.25">
      <c r="A61" t="s">
        <v>105</v>
      </c>
      <c r="B61" s="11">
        <f>B59*B60</f>
        <v>63978.64</v>
      </c>
      <c r="C61" t="s">
        <v>108</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Potential New Product by Profit</vt:lpstr>
      <vt:lpstr>Notes about characteristics</vt:lpstr>
      <vt:lpstr>Existing Product List</vt:lpstr>
      <vt:lpstr>Potential New Product List</vt:lpstr>
      <vt:lpstr>Product 171 Analysis</vt:lpstr>
      <vt:lpstr>Product 172 Analysis</vt:lpstr>
      <vt:lpstr>Product 173 Analysis</vt:lpstr>
      <vt:lpstr>Product 175 Analysis</vt:lpstr>
      <vt:lpstr>Product 176 Analysis</vt:lpstr>
      <vt:lpstr>Product 178 Analysis</vt:lpstr>
      <vt:lpstr>Product 180 Analysis</vt:lpstr>
      <vt:lpstr>Product 181 Analysis</vt:lpstr>
      <vt:lpstr>Product 183 Analysis</vt:lpstr>
      <vt:lpstr>Product 186 Analysis</vt:lpstr>
      <vt:lpstr>Product 187 Analysis</vt:lpstr>
      <vt:lpstr>Product 193 Analysis</vt:lpstr>
      <vt:lpstr>Product 194 Analysis</vt:lpstr>
      <vt:lpstr>Product 195 Analysis</vt:lpstr>
      <vt:lpstr>Product 196 Analysis</vt:lpstr>
      <vt:lpstr>Product 199 Analysis</vt:lpstr>
      <vt:lpstr>Product 201 Analysis</vt:lpstr>
      <vt:lpstr>Warranty Scale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Antonina Pearl</dc:creator>
  <cp:lastModifiedBy>AntoninaPearl</cp:lastModifiedBy>
  <dcterms:created xsi:type="dcterms:W3CDTF">2012-12-12T18:19:24Z</dcterms:created>
  <dcterms:modified xsi:type="dcterms:W3CDTF">2018-01-03T21:49:59Z</dcterms:modified>
</cp:coreProperties>
</file>