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mgmori.sharepoint.com/sites/msteams_c40c07/Shared Documents/00.共有ファイル/99.個人作業用/大平/01_作業実績/"/>
    </mc:Choice>
  </mc:AlternateContent>
  <xr:revisionPtr revIDLastSave="4152" documentId="120_{28F032FA-1542-4EEB-8EBC-E9AF7F0E9B06}" xr6:coauthVersionLast="47" xr6:coauthVersionMax="47" xr10:uidLastSave="{5591D48F-1C93-44A4-BFBF-FBB5153481FE}"/>
  <bookViews>
    <workbookView xWindow="-120" yWindow="-120" windowWidth="29040" windowHeight="15720" tabRatio="782" xr2:uid="{54FA110D-E370-4343-B206-34F550FB3ECF}"/>
  </bookViews>
  <sheets>
    <sheet name="作業実績" sheetId="34" r:id="rId1"/>
    <sheet name="作業実績_自社調整" sheetId="39" r:id="rId2"/>
    <sheet name="利用方法" sheetId="35" r:id="rId3"/>
  </sheets>
  <definedNames>
    <definedName name="_xlnm._FilterDatabase" localSheetId="0" hidden="1">作業実績!$B$2:$AR$54</definedName>
    <definedName name="_xlnm._FilterDatabase" localSheetId="1" hidden="1">作業実績_自社調整!$B$2:$AP$17</definedName>
    <definedName name="システム区分">#REF!</definedName>
    <definedName name="作業区分">#REF!</definedName>
    <definedName name="作業実績年月">作業実績!$D$1</definedName>
    <definedName name="集計明細">#REF!</definedName>
    <definedName name="状態">#REF!</definedName>
    <definedName name="担当者">作業実績!$E$1</definedName>
    <definedName name="部署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4" l="1"/>
  <c r="N14" i="34"/>
  <c r="AH14" i="34"/>
  <c r="R14" i="34" l="1"/>
  <c r="R12" i="34"/>
  <c r="R16" i="34" l="1"/>
  <c r="AM14" i="34"/>
  <c r="AL14" i="34"/>
  <c r="AH12" i="34"/>
  <c r="Q14" i="34" l="1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I14" i="34"/>
  <c r="AJ14" i="34"/>
  <c r="AK14" i="34"/>
  <c r="AN14" i="34"/>
  <c r="AO14" i="34"/>
  <c r="AP14" i="34"/>
  <c r="AQ14" i="34"/>
  <c r="AR14" i="34"/>
  <c r="P14" i="34"/>
  <c r="AR12" i="34" l="1"/>
  <c r="AQ12" i="34"/>
  <c r="AP12" i="34"/>
  <c r="AO12" i="34"/>
  <c r="AN12" i="34"/>
  <c r="AM12" i="34"/>
  <c r="AL12" i="34"/>
  <c r="AK12" i="34"/>
  <c r="AJ12" i="34"/>
  <c r="AI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Q12" i="34"/>
  <c r="P12" i="34"/>
  <c r="P16" i="34" s="1"/>
  <c r="O12" i="34"/>
  <c r="N12" i="34"/>
  <c r="S12" i="34"/>
  <c r="H14" i="34" l="1"/>
  <c r="O17" i="34" l="1"/>
  <c r="H39" i="34"/>
  <c r="G39" i="34" s="1"/>
  <c r="H26" i="34"/>
  <c r="G26" i="34" s="1"/>
  <c r="AR11" i="34" l="1"/>
  <c r="AQ11" i="34"/>
  <c r="AP11" i="34"/>
  <c r="AO11" i="34"/>
  <c r="AN11" i="34"/>
  <c r="AM11" i="34"/>
  <c r="AL11" i="34"/>
  <c r="AK11" i="34"/>
  <c r="AJ11" i="34"/>
  <c r="AI11" i="34"/>
  <c r="AH11" i="34"/>
  <c r="AG11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AF11" i="34"/>
  <c r="H25" i="34"/>
  <c r="G25" i="34" s="1"/>
  <c r="Y16" i="34"/>
  <c r="X16" i="34"/>
  <c r="D58" i="34"/>
  <c r="D62" i="34"/>
  <c r="D59" i="34"/>
  <c r="R19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E16" i="34"/>
  <c r="AD16" i="34"/>
  <c r="AC16" i="34"/>
  <c r="AB16" i="34"/>
  <c r="AA16" i="34"/>
  <c r="Z16" i="34"/>
  <c r="W16" i="34"/>
  <c r="V16" i="34"/>
  <c r="U16" i="34"/>
  <c r="T16" i="34"/>
  <c r="S16" i="34"/>
  <c r="Q16" i="34"/>
  <c r="O16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B15" i="34"/>
  <c r="AA15" i="34"/>
  <c r="Z15" i="34"/>
  <c r="W15" i="34"/>
  <c r="V15" i="34"/>
  <c r="U15" i="34"/>
  <c r="T15" i="34"/>
  <c r="S15" i="34"/>
  <c r="R15" i="34"/>
  <c r="Q15" i="34"/>
  <c r="P15" i="34"/>
  <c r="O15" i="34"/>
  <c r="N17" i="34"/>
  <c r="N16" i="34"/>
  <c r="N15" i="34"/>
  <c r="H13" i="34"/>
  <c r="C22" i="39" s="1"/>
  <c r="R18" i="34" l="1"/>
  <c r="Y15" i="34"/>
  <c r="H12" i="34"/>
  <c r="X15" i="34"/>
  <c r="H35" i="34"/>
  <c r="G35" i="34" s="1"/>
  <c r="D31" i="39"/>
  <c r="D28" i="39"/>
  <c r="D27" i="39"/>
  <c r="F28" i="34" l="1"/>
  <c r="F20" i="34"/>
  <c r="H37" i="34"/>
  <c r="G37" i="34" s="1"/>
  <c r="F18" i="34" l="1"/>
  <c r="AR19" i="34" l="1"/>
  <c r="AQ19" i="34"/>
  <c r="AP19" i="34"/>
  <c r="AO19" i="34"/>
  <c r="AN19" i="34"/>
  <c r="AM19" i="34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Q19" i="34"/>
  <c r="P19" i="34"/>
  <c r="O19" i="34"/>
  <c r="N19" i="34"/>
  <c r="H19" i="34" l="1"/>
  <c r="N7" i="34" l="1"/>
  <c r="O7" i="34"/>
  <c r="N18" i="34" l="1"/>
  <c r="P7" i="34" l="1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AK7" i="34"/>
  <c r="AL7" i="34"/>
  <c r="AM7" i="34"/>
  <c r="AN7" i="34"/>
  <c r="AO7" i="34"/>
  <c r="AP7" i="34"/>
  <c r="AQ7" i="34"/>
  <c r="AR7" i="34"/>
  <c r="C18" i="34" l="1"/>
  <c r="D66" i="34" s="1"/>
  <c r="H7" i="34"/>
  <c r="H34" i="34"/>
  <c r="G34" i="34" s="1"/>
  <c r="H23" i="34"/>
  <c r="G23" i="34" s="1"/>
  <c r="H24" i="34"/>
  <c r="G24" i="34" s="1"/>
  <c r="H36" i="34"/>
  <c r="G36" i="34" s="1"/>
  <c r="F13" i="39"/>
  <c r="D67" i="34" l="1"/>
  <c r="E1" i="39"/>
  <c r="D1" i="39"/>
  <c r="H22" i="34" l="1"/>
  <c r="G22" i="34" s="1"/>
  <c r="F8" i="39" l="1"/>
  <c r="C23" i="39" s="1"/>
  <c r="L4" i="39"/>
  <c r="L9" i="39" s="1"/>
  <c r="AP6" i="39"/>
  <c r="AP11" i="39" s="1"/>
  <c r="AO6" i="39"/>
  <c r="AO11" i="39" s="1"/>
  <c r="AN6" i="39"/>
  <c r="AN11" i="39" s="1"/>
  <c r="AM6" i="39"/>
  <c r="AM11" i="39" s="1"/>
  <c r="AL6" i="39"/>
  <c r="AL11" i="39" s="1"/>
  <c r="AK6" i="39"/>
  <c r="AK11" i="39" s="1"/>
  <c r="AJ6" i="39"/>
  <c r="AJ11" i="39" s="1"/>
  <c r="AI6" i="39"/>
  <c r="AI11" i="39" s="1"/>
  <c r="AH6" i="39"/>
  <c r="AH11" i="39" s="1"/>
  <c r="AG6" i="39"/>
  <c r="AG11" i="39" s="1"/>
  <c r="AF6" i="39"/>
  <c r="AF11" i="39" s="1"/>
  <c r="AE6" i="39"/>
  <c r="AE11" i="39" s="1"/>
  <c r="AD6" i="39"/>
  <c r="AD11" i="39" s="1"/>
  <c r="AC6" i="39"/>
  <c r="AC11" i="39" s="1"/>
  <c r="AB6" i="39"/>
  <c r="AB11" i="39" s="1"/>
  <c r="AA6" i="39"/>
  <c r="AA11" i="39" s="1"/>
  <c r="Z6" i="39"/>
  <c r="Z11" i="39" s="1"/>
  <c r="Y6" i="39"/>
  <c r="Y11" i="39" s="1"/>
  <c r="X6" i="39"/>
  <c r="X11" i="39" s="1"/>
  <c r="W6" i="39"/>
  <c r="W11" i="39" s="1"/>
  <c r="V6" i="39"/>
  <c r="V11" i="39" s="1"/>
  <c r="U6" i="39"/>
  <c r="U11" i="39" s="1"/>
  <c r="T6" i="39"/>
  <c r="T11" i="39" s="1"/>
  <c r="S6" i="39"/>
  <c r="S11" i="39" s="1"/>
  <c r="R6" i="39"/>
  <c r="R11" i="39" s="1"/>
  <c r="Q6" i="39"/>
  <c r="Q11" i="39" s="1"/>
  <c r="P6" i="39"/>
  <c r="P11" i="39" s="1"/>
  <c r="O6" i="39"/>
  <c r="O11" i="39" s="1"/>
  <c r="N6" i="39"/>
  <c r="N11" i="39" s="1"/>
  <c r="L6" i="39"/>
  <c r="L11" i="39" s="1"/>
  <c r="AP5" i="39"/>
  <c r="AP10" i="39" s="1"/>
  <c r="AO5" i="39"/>
  <c r="AO10" i="39" s="1"/>
  <c r="AN5" i="39"/>
  <c r="AN10" i="39" s="1"/>
  <c r="AM5" i="39"/>
  <c r="AM10" i="39" s="1"/>
  <c r="AL5" i="39"/>
  <c r="AL10" i="39" s="1"/>
  <c r="AK5" i="39"/>
  <c r="AK10" i="39" s="1"/>
  <c r="AJ5" i="39"/>
  <c r="AJ10" i="39" s="1"/>
  <c r="AI5" i="39"/>
  <c r="AI10" i="39" s="1"/>
  <c r="AH5" i="39"/>
  <c r="AH10" i="39" s="1"/>
  <c r="AG5" i="39"/>
  <c r="AG10" i="39" s="1"/>
  <c r="AF5" i="39"/>
  <c r="AF10" i="39" s="1"/>
  <c r="AE5" i="39"/>
  <c r="AE10" i="39" s="1"/>
  <c r="AD5" i="39"/>
  <c r="AD10" i="39" s="1"/>
  <c r="AC5" i="39"/>
  <c r="AC10" i="39" s="1"/>
  <c r="AB5" i="39"/>
  <c r="AB10" i="39" s="1"/>
  <c r="AA5" i="39"/>
  <c r="AA10" i="39" s="1"/>
  <c r="Z5" i="39"/>
  <c r="Z10" i="39" s="1"/>
  <c r="Y5" i="39"/>
  <c r="Y10" i="39" s="1"/>
  <c r="X5" i="39"/>
  <c r="X10" i="39" s="1"/>
  <c r="V5" i="39"/>
  <c r="V10" i="39" s="1"/>
  <c r="U5" i="39"/>
  <c r="U10" i="39" s="1"/>
  <c r="T5" i="39"/>
  <c r="T10" i="39" s="1"/>
  <c r="S5" i="39"/>
  <c r="S10" i="39" s="1"/>
  <c r="R5" i="39"/>
  <c r="R10" i="39" s="1"/>
  <c r="Q5" i="39"/>
  <c r="Q10" i="39" s="1"/>
  <c r="P5" i="39"/>
  <c r="P10" i="39" s="1"/>
  <c r="O5" i="39"/>
  <c r="O10" i="39" s="1"/>
  <c r="N5" i="39"/>
  <c r="N10" i="39" s="1"/>
  <c r="M5" i="39"/>
  <c r="M10" i="39" s="1"/>
  <c r="L5" i="39"/>
  <c r="L10" i="39" s="1"/>
  <c r="S18" i="34"/>
  <c r="M4" i="39"/>
  <c r="M9" i="39" s="1"/>
  <c r="V16" i="39" l="1"/>
  <c r="AH16" i="39"/>
  <c r="AI16" i="39"/>
  <c r="O16" i="39"/>
  <c r="U16" i="39"/>
  <c r="AA16" i="39"/>
  <c r="AM16" i="39"/>
  <c r="AB16" i="39"/>
  <c r="AN16" i="39"/>
  <c r="Q16" i="39"/>
  <c r="AO16" i="39"/>
  <c r="X16" i="39"/>
  <c r="AJ16" i="39"/>
  <c r="S16" i="39"/>
  <c r="Y16" i="39"/>
  <c r="AE16" i="39"/>
  <c r="AK16" i="39"/>
  <c r="P16" i="39"/>
  <c r="W16" i="39"/>
  <c r="AC16" i="39"/>
  <c r="L12" i="39"/>
  <c r="R16" i="39"/>
  <c r="AD16" i="39"/>
  <c r="AP16" i="39"/>
  <c r="N16" i="39"/>
  <c r="T16" i="39"/>
  <c r="Z16" i="39"/>
  <c r="AF16" i="39"/>
  <c r="AL16" i="39"/>
  <c r="AI15" i="39"/>
  <c r="L15" i="39"/>
  <c r="AD15" i="39"/>
  <c r="AP15" i="39"/>
  <c r="M15" i="39"/>
  <c r="S15" i="39"/>
  <c r="Y15" i="39"/>
  <c r="AE15" i="39"/>
  <c r="AK15" i="39"/>
  <c r="R15" i="39"/>
  <c r="T15" i="39"/>
  <c r="Z15" i="39"/>
  <c r="AB15" i="39"/>
  <c r="AN15" i="39"/>
  <c r="AC15" i="39"/>
  <c r="X15" i="39"/>
  <c r="U15" i="39"/>
  <c r="AA15" i="39"/>
  <c r="AG15" i="39"/>
  <c r="AM15" i="39"/>
  <c r="V15" i="39"/>
  <c r="AN18" i="34"/>
  <c r="AO15" i="39"/>
  <c r="L7" i="39"/>
  <c r="AE18" i="34"/>
  <c r="AC18" i="34"/>
  <c r="AB18" i="34"/>
  <c r="AO18" i="34"/>
  <c r="T18" i="34"/>
  <c r="W18" i="34"/>
  <c r="AH18" i="34"/>
  <c r="AI18" i="34"/>
  <c r="AA18" i="34"/>
  <c r="Q18" i="34"/>
  <c r="Z18" i="34"/>
  <c r="AG18" i="34"/>
  <c r="P18" i="34"/>
  <c r="V18" i="34"/>
  <c r="V4" i="39"/>
  <c r="V9" i="39" s="1"/>
  <c r="X18" i="34"/>
  <c r="AP4" i="39"/>
  <c r="AP9" i="39" s="1"/>
  <c r="AR18" i="34"/>
  <c r="AB4" i="39"/>
  <c r="AB9" i="39" s="1"/>
  <c r="AD18" i="34"/>
  <c r="AI4" i="39"/>
  <c r="AI9" i="39" s="1"/>
  <c r="AK18" i="34"/>
  <c r="AO4" i="39"/>
  <c r="AO9" i="39" s="1"/>
  <c r="AQ18" i="34"/>
  <c r="Q15" i="39"/>
  <c r="W5" i="39"/>
  <c r="W10" i="39" s="1"/>
  <c r="Y18" i="34"/>
  <c r="AK4" i="39"/>
  <c r="AK9" i="39" s="1"/>
  <c r="AM18" i="34"/>
  <c r="AJ15" i="39"/>
  <c r="AD4" i="39"/>
  <c r="AD9" i="39" s="1"/>
  <c r="AF18" i="34"/>
  <c r="AJ4" i="39"/>
  <c r="AJ9" i="39" s="1"/>
  <c r="AL18" i="34"/>
  <c r="S4" i="39"/>
  <c r="S9" i="39" s="1"/>
  <c r="U18" i="34"/>
  <c r="N15" i="39"/>
  <c r="M6" i="39"/>
  <c r="M11" i="39" s="1"/>
  <c r="O18" i="34"/>
  <c r="AH4" i="39"/>
  <c r="AH9" i="39" s="1"/>
  <c r="AJ18" i="34"/>
  <c r="AN4" i="39"/>
  <c r="AN9" i="39" s="1"/>
  <c r="AP18" i="34"/>
  <c r="O15" i="39"/>
  <c r="P4" i="39"/>
  <c r="P9" i="39" s="1"/>
  <c r="P15" i="39"/>
  <c r="AH15" i="39"/>
  <c r="AG16" i="39"/>
  <c r="AF15" i="39"/>
  <c r="AL15" i="39"/>
  <c r="AE4" i="39"/>
  <c r="AE9" i="39" s="1"/>
  <c r="Y4" i="39"/>
  <c r="Y9" i="39" s="1"/>
  <c r="X4" i="39"/>
  <c r="X9" i="39" s="1"/>
  <c r="R4" i="39"/>
  <c r="R9" i="39" s="1"/>
  <c r="AC4" i="39"/>
  <c r="AC9" i="39" s="1"/>
  <c r="W4" i="39"/>
  <c r="W9" i="39" s="1"/>
  <c r="Q4" i="39"/>
  <c r="Q9" i="39" s="1"/>
  <c r="AM4" i="39"/>
  <c r="AM9" i="39" s="1"/>
  <c r="AG4" i="39"/>
  <c r="AG9" i="39" s="1"/>
  <c r="AA4" i="39"/>
  <c r="AA9" i="39" s="1"/>
  <c r="U4" i="39"/>
  <c r="U9" i="39" s="1"/>
  <c r="O4" i="39"/>
  <c r="O9" i="39" s="1"/>
  <c r="AL4" i="39"/>
  <c r="AL9" i="39" s="1"/>
  <c r="AF4" i="39"/>
  <c r="AF9" i="39" s="1"/>
  <c r="Z4" i="39"/>
  <c r="Z9" i="39" s="1"/>
  <c r="T4" i="39"/>
  <c r="T9" i="39" s="1"/>
  <c r="N4" i="39"/>
  <c r="N9" i="39" s="1"/>
  <c r="H11" i="34"/>
  <c r="H28" i="34"/>
  <c r="G28" i="34" s="1"/>
  <c r="H27" i="34"/>
  <c r="G27" i="34" s="1"/>
  <c r="H29" i="34"/>
  <c r="G29" i="34" s="1"/>
  <c r="H30" i="34"/>
  <c r="G30" i="34" s="1"/>
  <c r="H38" i="34"/>
  <c r="G38" i="34" s="1"/>
  <c r="H40" i="34"/>
  <c r="G40" i="34" s="1"/>
  <c r="H32" i="34"/>
  <c r="G32" i="34" s="1"/>
  <c r="H31" i="34"/>
  <c r="G31" i="34" s="1"/>
  <c r="L16" i="39" l="1"/>
  <c r="M16" i="39"/>
  <c r="U7" i="39"/>
  <c r="U12" i="39"/>
  <c r="AB7" i="39"/>
  <c r="AB12" i="39"/>
  <c r="T7" i="39"/>
  <c r="R7" i="39"/>
  <c r="AN7" i="39"/>
  <c r="AN12" i="39"/>
  <c r="AG7" i="39"/>
  <c r="AG12" i="39"/>
  <c r="AP7" i="39"/>
  <c r="AP12" i="39"/>
  <c r="AF7" i="39"/>
  <c r="AF12" i="39"/>
  <c r="AM7" i="39"/>
  <c r="AM12" i="39"/>
  <c r="Y7" i="39"/>
  <c r="Y12" i="39"/>
  <c r="AH7" i="39"/>
  <c r="AH12" i="39"/>
  <c r="AK7" i="39"/>
  <c r="AK12" i="39"/>
  <c r="AC7" i="39"/>
  <c r="AD7" i="39"/>
  <c r="AD12" i="39"/>
  <c r="AA7" i="39"/>
  <c r="AA12" i="39"/>
  <c r="Z7" i="39"/>
  <c r="Z12" i="39"/>
  <c r="X7" i="39"/>
  <c r="X12" i="39"/>
  <c r="S7" i="39"/>
  <c r="S12" i="39"/>
  <c r="AL7" i="39"/>
  <c r="AL12" i="39"/>
  <c r="Q7" i="39"/>
  <c r="Q12" i="39"/>
  <c r="AE7" i="39"/>
  <c r="AE12" i="39"/>
  <c r="P7" i="39"/>
  <c r="P14" i="39"/>
  <c r="AJ7" i="39"/>
  <c r="AJ12" i="39"/>
  <c r="AI7" i="39"/>
  <c r="AI12" i="39"/>
  <c r="N7" i="39"/>
  <c r="N12" i="39"/>
  <c r="O7" i="39"/>
  <c r="O12" i="39"/>
  <c r="W15" i="39"/>
  <c r="V7" i="39"/>
  <c r="W7" i="39"/>
  <c r="L14" i="39"/>
  <c r="L17" i="39" s="1"/>
  <c r="L19" i="39" s="1"/>
  <c r="M14" i="39"/>
  <c r="M17" i="39" s="1"/>
  <c r="M19" i="39" s="1"/>
  <c r="M12" i="39"/>
  <c r="M7" i="39"/>
  <c r="AO7" i="39"/>
  <c r="R12" i="39"/>
  <c r="V12" i="39"/>
  <c r="T12" i="39"/>
  <c r="AC12" i="39"/>
  <c r="H18" i="34"/>
  <c r="H20" i="34"/>
  <c r="G20" i="34" s="1"/>
  <c r="P12" i="39" l="1"/>
  <c r="F7" i="39"/>
  <c r="W12" i="39"/>
  <c r="AP14" i="39"/>
  <c r="AP17" i="39" s="1"/>
  <c r="AP19" i="39" s="1"/>
  <c r="Z14" i="39"/>
  <c r="R14" i="39"/>
  <c r="AJ14" i="39"/>
  <c r="AJ17" i="39" s="1"/>
  <c r="AJ19" i="39" s="1"/>
  <c r="AN14" i="39"/>
  <c r="AN17" i="39" s="1"/>
  <c r="AH14" i="39"/>
  <c r="AD14" i="39"/>
  <c r="AD17" i="39" s="1"/>
  <c r="AL14" i="39"/>
  <c r="AO12" i="39"/>
  <c r="AO14" i="39"/>
  <c r="AK14" i="39"/>
  <c r="AK17" i="39" s="1"/>
  <c r="AF14" i="39"/>
  <c r="AI14" i="39"/>
  <c r="AI17" i="39" s="1"/>
  <c r="AB14" i="39"/>
  <c r="AB17" i="39" s="1"/>
  <c r="V14" i="39"/>
  <c r="V17" i="39" s="1"/>
  <c r="S14" i="39"/>
  <c r="AC14" i="39"/>
  <c r="AC17" i="39" s="1"/>
  <c r="U14" i="39"/>
  <c r="U17" i="39" s="1"/>
  <c r="AM14" i="39"/>
  <c r="AM17" i="39" s="1"/>
  <c r="W14" i="39"/>
  <c r="W17" i="39" s="1"/>
  <c r="T14" i="39"/>
  <c r="T17" i="39" s="1"/>
  <c r="O14" i="39"/>
  <c r="O17" i="39" s="1"/>
  <c r="X14" i="39"/>
  <c r="X17" i="39" s="1"/>
  <c r="AE14" i="39"/>
  <c r="AE17" i="39" s="1"/>
  <c r="Q14" i="39"/>
  <c r="Q17" i="39" s="1"/>
  <c r="AA14" i="39"/>
  <c r="AA17" i="39" s="1"/>
  <c r="AG14" i="39"/>
  <c r="AG17" i="39" s="1"/>
  <c r="N14" i="39"/>
  <c r="N17" i="39" s="1"/>
  <c r="Y14" i="39"/>
  <c r="Y17" i="39" s="1"/>
  <c r="F12" i="39" l="1"/>
  <c r="S17" i="39"/>
  <c r="S19" i="39" s="1"/>
  <c r="P17" i="39"/>
  <c r="P19" i="39" s="1"/>
  <c r="AL17" i="39"/>
  <c r="AL19" i="39" s="1"/>
  <c r="R17" i="39"/>
  <c r="R19" i="39" s="1"/>
  <c r="Z17" i="39"/>
  <c r="Z19" i="39" s="1"/>
  <c r="AF17" i="39"/>
  <c r="AF19" i="39" s="1"/>
  <c r="AH17" i="39"/>
  <c r="AH19" i="39" s="1"/>
  <c r="Q19" i="39"/>
  <c r="AM19" i="39"/>
  <c r="V19" i="39"/>
  <c r="AI19" i="39"/>
  <c r="AK19" i="39"/>
  <c r="AN19" i="39"/>
  <c r="AE19" i="39"/>
  <c r="U19" i="39"/>
  <c r="Y19" i="39"/>
  <c r="X19" i="39"/>
  <c r="AC19" i="39"/>
  <c r="AD19" i="39"/>
  <c r="N19" i="39"/>
  <c r="AG19" i="39"/>
  <c r="T19" i="39"/>
  <c r="AB19" i="39"/>
  <c r="AO17" i="39"/>
  <c r="AA19" i="39"/>
  <c r="W19" i="39"/>
  <c r="AO19" i="39" l="1"/>
  <c r="F17" i="39"/>
  <c r="O19" i="39"/>
  <c r="F19" i="39" l="1"/>
  <c r="H21" i="34" l="1"/>
  <c r="G21" i="34" s="1"/>
  <c r="AP2" i="34" l="1"/>
  <c r="AQ2" i="34"/>
  <c r="AR2" i="34"/>
  <c r="H54" i="34" l="1"/>
  <c r="G54" i="34" s="1"/>
  <c r="H53" i="34"/>
  <c r="G53" i="34" s="1"/>
  <c r="H52" i="34"/>
  <c r="G52" i="34" s="1"/>
  <c r="H51" i="34"/>
  <c r="G51" i="34" s="1"/>
  <c r="H50" i="34"/>
  <c r="G50" i="34" s="1"/>
  <c r="H49" i="34"/>
  <c r="G49" i="34" s="1"/>
  <c r="H48" i="34"/>
  <c r="G48" i="34" s="1"/>
  <c r="H47" i="34"/>
  <c r="G47" i="34" s="1"/>
  <c r="H33" i="34"/>
  <c r="G33" i="34" s="1"/>
  <c r="H46" i="34"/>
  <c r="G46" i="34" s="1"/>
  <c r="H45" i="34"/>
  <c r="G45" i="34" s="1"/>
  <c r="H44" i="34"/>
  <c r="G44" i="34" s="1"/>
  <c r="H43" i="34"/>
  <c r="G43" i="34" s="1"/>
  <c r="H42" i="34"/>
  <c r="G42" i="34" s="1"/>
  <c r="H41" i="34"/>
  <c r="G41" i="34" s="1"/>
  <c r="G18" i="34" l="1"/>
  <c r="N3" i="34" l="1"/>
  <c r="O3" i="34" s="1"/>
  <c r="P3" i="34" s="1"/>
  <c r="Q3" i="34" s="1"/>
  <c r="R3" i="34" s="1"/>
  <c r="S3" i="34" s="1"/>
  <c r="T3" i="34" s="1"/>
  <c r="U3" i="34" s="1"/>
  <c r="V3" i="34" s="1"/>
  <c r="W3" i="34" s="1"/>
  <c r="X3" i="34" s="1"/>
  <c r="Y3" i="34" s="1"/>
  <c r="Z3" i="34" s="1"/>
  <c r="AA3" i="34" s="1"/>
  <c r="AB3" i="34" l="1"/>
  <c r="AC3" i="34" s="1"/>
  <c r="AD3" i="34" s="1"/>
  <c r="AE3" i="34" s="1"/>
  <c r="AF3" i="34" s="1"/>
  <c r="AG3" i="34" s="1"/>
  <c r="AH3" i="34" s="1"/>
  <c r="AI3" i="34" s="1"/>
  <c r="AJ3" i="34" s="1"/>
  <c r="AK3" i="34" s="1"/>
  <c r="AL3" i="34" s="1"/>
  <c r="AM3" i="34" s="1"/>
  <c r="AN3" i="34" s="1"/>
  <c r="AO3" i="34" s="1"/>
  <c r="AP3" i="34" s="1"/>
  <c r="AQ3" i="34" s="1"/>
  <c r="AR3" i="34" s="1"/>
  <c r="L3" i="39" l="1"/>
  <c r="M3" i="39" s="1"/>
  <c r="N3" i="39" s="1"/>
  <c r="O3" i="39" s="1"/>
  <c r="P3" i="39" s="1"/>
  <c r="Q3" i="39" s="1"/>
  <c r="R3" i="39" s="1"/>
  <c r="S3" i="39" s="1"/>
  <c r="T3" i="39" s="1"/>
  <c r="U3" i="39" s="1"/>
  <c r="V3" i="39" s="1"/>
  <c r="W3" i="39" s="1"/>
  <c r="X3" i="39" s="1"/>
  <c r="Y3" i="39" s="1"/>
  <c r="Z3" i="39" s="1"/>
  <c r="AA3" i="39" s="1"/>
  <c r="AB3" i="39" s="1"/>
  <c r="AC3" i="39" s="1"/>
  <c r="AD3" i="39" s="1"/>
  <c r="AE3" i="39" s="1"/>
  <c r="AF3" i="39" s="1"/>
  <c r="AG3" i="39" s="1"/>
  <c r="AH3" i="39" s="1"/>
  <c r="AI3" i="39" s="1"/>
  <c r="AJ3" i="39" s="1"/>
  <c r="AK3" i="39" s="1"/>
  <c r="AL3" i="39" s="1"/>
  <c r="AM3" i="39" s="1"/>
  <c r="AP2" i="39"/>
  <c r="AO2" i="39"/>
  <c r="AN2" i="39"/>
  <c r="AN3" i="39" l="1"/>
  <c r="AO3" i="39" s="1"/>
  <c r="AP3" i="39" s="1"/>
</calcChain>
</file>

<file path=xl/sharedStrings.xml><?xml version="1.0" encoding="utf-8"?>
<sst xmlns="http://schemas.openxmlformats.org/spreadsheetml/2006/main" count="232" uniqueCount="106">
  <si>
    <t>定例会</t>
    <rPh sb="0" eb="3">
      <t>テイレイカイ</t>
    </rPh>
    <phoneticPr fontId="1"/>
  </si>
  <si>
    <t>管理作業</t>
    <rPh sb="0" eb="2">
      <t>カンリ</t>
    </rPh>
    <rPh sb="2" eb="4">
      <t>サギョウ</t>
    </rPh>
    <phoneticPr fontId="1"/>
  </si>
  <si>
    <t>作業区分</t>
    <rPh sb="2" eb="4">
      <t>クブン</t>
    </rPh>
    <phoneticPr fontId="1"/>
  </si>
  <si>
    <t>システム区分</t>
    <rPh sb="4" eb="6">
      <t>クブン</t>
    </rPh>
    <phoneticPr fontId="1"/>
  </si>
  <si>
    <t>作業内容</t>
    <phoneticPr fontId="1"/>
  </si>
  <si>
    <t>部署</t>
    <rPh sb="0" eb="2">
      <t>ブショ</t>
    </rPh>
    <phoneticPr fontId="1"/>
  </si>
  <si>
    <t>依頼者</t>
    <rPh sb="0" eb="3">
      <t>イライシャ</t>
    </rPh>
    <phoneticPr fontId="1"/>
  </si>
  <si>
    <t>状態</t>
    <rPh sb="0" eb="2">
      <t>ジョウタイ</t>
    </rPh>
    <phoneticPr fontId="1"/>
  </si>
  <si>
    <t>発生日</t>
    <rPh sb="0" eb="3">
      <t>ハッセイビ</t>
    </rPh>
    <phoneticPr fontId="1"/>
  </si>
  <si>
    <t>終了日</t>
    <rPh sb="0" eb="2">
      <t>シュウリョウ</t>
    </rPh>
    <rPh sb="2" eb="3">
      <t>ビ</t>
    </rPh>
    <phoneticPr fontId="1"/>
  </si>
  <si>
    <t>作業実績</t>
    <rPh sb="0" eb="2">
      <t>サギョウ</t>
    </rPh>
    <rPh sb="2" eb="4">
      <t>ジッセキ</t>
    </rPh>
    <phoneticPr fontId="1"/>
  </si>
  <si>
    <t>状態</t>
    <rPh sb="0" eb="2">
      <t>ジョウタイ</t>
    </rPh>
    <phoneticPr fontId="1"/>
  </si>
  <si>
    <t>リリース</t>
  </si>
  <si>
    <t>合計</t>
    <rPh sb="0" eb="2">
      <t>ゴウケイ</t>
    </rPh>
    <phoneticPr fontId="1"/>
  </si>
  <si>
    <t>継続</t>
  </si>
  <si>
    <t>継続</t>
    <rPh sb="0" eb="2">
      <t>ケイゾク</t>
    </rPh>
    <phoneticPr fontId="1"/>
  </si>
  <si>
    <t>作業実績合計</t>
    <rPh sb="0" eb="2">
      <t>サギョウ</t>
    </rPh>
    <rPh sb="2" eb="4">
      <t>ジッセキ</t>
    </rPh>
    <rPh sb="4" eb="6">
      <t>ゴウケイ</t>
    </rPh>
    <phoneticPr fontId="1"/>
  </si>
  <si>
    <t>始業時刻</t>
  </si>
  <si>
    <t>就業時刻</t>
  </si>
  <si>
    <t>除外時間</t>
  </si>
  <si>
    <t>作業時間</t>
  </si>
  <si>
    <t>初動日</t>
    <rPh sb="0" eb="2">
      <t>ショドウ</t>
    </rPh>
    <rPh sb="2" eb="3">
      <t>ビ</t>
    </rPh>
    <phoneticPr fontId="1"/>
  </si>
  <si>
    <t>問合せ対応</t>
  </si>
  <si>
    <t>システム保守</t>
  </si>
  <si>
    <t>障害対応</t>
  </si>
  <si>
    <t>仕様変更</t>
  </si>
  <si>
    <t>保守開発</t>
  </si>
  <si>
    <t>定例会</t>
  </si>
  <si>
    <t>システム保守共通</t>
    <rPh sb="4" eb="6">
      <t>ホシュ</t>
    </rPh>
    <rPh sb="6" eb="8">
      <t>キョウツウ</t>
    </rPh>
    <phoneticPr fontId="1"/>
  </si>
  <si>
    <t>作業内容</t>
  </si>
  <si>
    <t>D1(作業実績年月日)</t>
    <rPh sb="3" eb="5">
      <t>サギョウ</t>
    </rPh>
    <rPh sb="5" eb="7">
      <t>ジッセキ</t>
    </rPh>
    <rPh sb="7" eb="10">
      <t>ネンガッピ</t>
    </rPh>
    <phoneticPr fontId="1"/>
  </si>
  <si>
    <t>E1(氏名)</t>
    <rPh sb="3" eb="5">
      <t>シメイ</t>
    </rPh>
    <phoneticPr fontId="1"/>
  </si>
  <si>
    <t>氏名を入力。空白無し。</t>
    <rPh sb="0" eb="2">
      <t>シメイ</t>
    </rPh>
    <rPh sb="3" eb="5">
      <t>ニュウリョク</t>
    </rPh>
    <rPh sb="6" eb="8">
      <t>クウハク</t>
    </rPh>
    <rPh sb="8" eb="9">
      <t>ナ</t>
    </rPh>
    <phoneticPr fontId="1"/>
  </si>
  <si>
    <t>登録月の歴上1日をyyyy/m/d形式で入力。</t>
    <rPh sb="0" eb="2">
      <t>トウロク</t>
    </rPh>
    <rPh sb="2" eb="3">
      <t>ツキ</t>
    </rPh>
    <rPh sb="4" eb="5">
      <t>レキ</t>
    </rPh>
    <rPh sb="5" eb="6">
      <t>ジョウ</t>
    </rPh>
    <rPh sb="7" eb="8">
      <t>ニチ</t>
    </rPh>
    <rPh sb="17" eb="19">
      <t>ケイシキ</t>
    </rPh>
    <rPh sb="20" eb="22">
      <t>ニュウリョク</t>
    </rPh>
    <phoneticPr fontId="1"/>
  </si>
  <si>
    <t>任意</t>
    <rPh sb="0" eb="2">
      <t>ニンイ</t>
    </rPh>
    <phoneticPr fontId="1"/>
  </si>
  <si>
    <t>作業が発生した日(対応依頼を受けた日)</t>
    <rPh sb="0" eb="2">
      <t>サギョウ</t>
    </rPh>
    <rPh sb="3" eb="5">
      <t>ハッセイ</t>
    </rPh>
    <rPh sb="7" eb="8">
      <t>ヒ</t>
    </rPh>
    <rPh sb="9" eb="11">
      <t>タイオウ</t>
    </rPh>
    <rPh sb="11" eb="13">
      <t>イライ</t>
    </rPh>
    <rPh sb="14" eb="15">
      <t>ウ</t>
    </rPh>
    <rPh sb="17" eb="18">
      <t>ヒ</t>
    </rPh>
    <phoneticPr fontId="1"/>
  </si>
  <si>
    <t>任意。実際に作業を開始した日。</t>
    <rPh sb="3" eb="5">
      <t>ジッサイ</t>
    </rPh>
    <rPh sb="6" eb="8">
      <t>サギョウ</t>
    </rPh>
    <rPh sb="9" eb="11">
      <t>カイシ</t>
    </rPh>
    <rPh sb="13" eb="14">
      <t>ヒ</t>
    </rPh>
    <phoneticPr fontId="1"/>
  </si>
  <si>
    <t>選択入力。</t>
    <rPh sb="0" eb="2">
      <t>センタク</t>
    </rPh>
    <rPh sb="2" eb="4">
      <t>ニュウリョク</t>
    </rPh>
    <phoneticPr fontId="1"/>
  </si>
  <si>
    <t>手入力。</t>
    <rPh sb="0" eb="1">
      <t>テ</t>
    </rPh>
    <rPh sb="1" eb="3">
      <t>ニュウリョク</t>
    </rPh>
    <phoneticPr fontId="1"/>
  </si>
  <si>
    <t>選択入力(対応中/対応済/継続)。終了日と連動のこと。</t>
    <rPh sb="0" eb="2">
      <t>センタク</t>
    </rPh>
    <rPh sb="2" eb="4">
      <t>ニュウリョク</t>
    </rPh>
    <rPh sb="5" eb="8">
      <t>タイオウチュウ</t>
    </rPh>
    <rPh sb="9" eb="11">
      <t>タイオウ</t>
    </rPh>
    <rPh sb="11" eb="12">
      <t>スミ</t>
    </rPh>
    <rPh sb="13" eb="15">
      <t>ケイゾク</t>
    </rPh>
    <rPh sb="17" eb="20">
      <t>シュウリョウビ</t>
    </rPh>
    <rPh sb="21" eb="23">
      <t>レンドウ</t>
    </rPh>
    <phoneticPr fontId="1"/>
  </si>
  <si>
    <t>作業が終了した日。[状態]と連動のこと。</t>
    <rPh sb="0" eb="2">
      <t>サギョウ</t>
    </rPh>
    <rPh sb="3" eb="5">
      <t>シュウリョウ</t>
    </rPh>
    <rPh sb="7" eb="8">
      <t>ヒ</t>
    </rPh>
    <rPh sb="10" eb="12">
      <t>ジョウタイ</t>
    </rPh>
    <rPh sb="14" eb="16">
      <t>レンドウ</t>
    </rPh>
    <phoneticPr fontId="1"/>
  </si>
  <si>
    <t>更新履歴</t>
    <rPh sb="0" eb="2">
      <t>コウシン</t>
    </rPh>
    <rPh sb="2" eb="4">
      <t>リレキ</t>
    </rPh>
    <phoneticPr fontId="1"/>
  </si>
  <si>
    <t>藤原</t>
    <rPh sb="0" eb="2">
      <t>フジハラ</t>
    </rPh>
    <phoneticPr fontId="1"/>
  </si>
  <si>
    <t>インフラ保守用作業区分、システム区分更新</t>
    <rPh sb="4" eb="6">
      <t>ホシュ</t>
    </rPh>
    <rPh sb="6" eb="7">
      <t>ヨウ</t>
    </rPh>
    <rPh sb="7" eb="9">
      <t>サギョウ</t>
    </rPh>
    <rPh sb="9" eb="11">
      <t>クブン</t>
    </rPh>
    <rPh sb="16" eb="18">
      <t>クブン</t>
    </rPh>
    <rPh sb="18" eb="20">
      <t>コウシン</t>
    </rPh>
    <phoneticPr fontId="1"/>
  </si>
  <si>
    <t>①人事システム区分追加。②利用方法頁新規作成。③更新履歴欄新規作成。</t>
    <rPh sb="1" eb="3">
      <t>ジンジ</t>
    </rPh>
    <rPh sb="7" eb="9">
      <t>クブン</t>
    </rPh>
    <rPh sb="9" eb="11">
      <t>ツイカ</t>
    </rPh>
    <rPh sb="13" eb="15">
      <t>リヨウ</t>
    </rPh>
    <rPh sb="15" eb="17">
      <t>ホウホウ</t>
    </rPh>
    <rPh sb="17" eb="18">
      <t>ページ</t>
    </rPh>
    <rPh sb="18" eb="20">
      <t>シンキ</t>
    </rPh>
    <rPh sb="20" eb="22">
      <t>サクセイ</t>
    </rPh>
    <rPh sb="24" eb="26">
      <t>コウシン</t>
    </rPh>
    <rPh sb="26" eb="28">
      <t>リレキ</t>
    </rPh>
    <rPh sb="28" eb="29">
      <t>ラン</t>
    </rPh>
    <rPh sb="29" eb="31">
      <t>シンキ</t>
    </rPh>
    <rPh sb="31" eb="33">
      <t>サクセイ</t>
    </rPh>
    <phoneticPr fontId="1"/>
  </si>
  <si>
    <t>始業時刻</t>
    <rPh sb="0" eb="2">
      <t>シギョウ</t>
    </rPh>
    <rPh sb="2" eb="4">
      <t>ジコク</t>
    </rPh>
    <phoneticPr fontId="1"/>
  </si>
  <si>
    <t>終業時刻</t>
    <rPh sb="0" eb="2">
      <t>シュウギョウ</t>
    </rPh>
    <rPh sb="2" eb="4">
      <t>ジコク</t>
    </rPh>
    <phoneticPr fontId="1"/>
  </si>
  <si>
    <t>除外時刻</t>
    <rPh sb="0" eb="2">
      <t>ジョガイ</t>
    </rPh>
    <rPh sb="2" eb="4">
      <t>ジコク</t>
    </rPh>
    <phoneticPr fontId="1"/>
  </si>
  <si>
    <t>作業時間</t>
    <rPh sb="0" eb="2">
      <t>サギョウ</t>
    </rPh>
    <rPh sb="2" eb="4">
      <t>ジカン</t>
    </rPh>
    <phoneticPr fontId="1"/>
  </si>
  <si>
    <t>作業実績合計</t>
    <rPh sb="0" eb="2">
      <t>サギョウ</t>
    </rPh>
    <rPh sb="2" eb="4">
      <t>ジッセキ</t>
    </rPh>
    <rPh sb="4" eb="6">
      <t>ゴウケイ</t>
    </rPh>
    <phoneticPr fontId="1"/>
  </si>
  <si>
    <t>６０進。hh.mm形式。</t>
    <rPh sb="2" eb="3">
      <t>シン</t>
    </rPh>
    <rPh sb="9" eb="11">
      <t>ケイシキ</t>
    </rPh>
    <phoneticPr fontId="1"/>
  </si>
  <si>
    <t>始業-(就業-除外時間)。作業実績合計との差異を、作業実績明細登録の目安とする。</t>
    <rPh sb="0" eb="2">
      <t>シギョウ</t>
    </rPh>
    <rPh sb="4" eb="6">
      <t>シュウギョウ</t>
    </rPh>
    <rPh sb="7" eb="9">
      <t>ジョガイ</t>
    </rPh>
    <rPh sb="9" eb="11">
      <t>ジカン</t>
    </rPh>
    <rPh sb="13" eb="15">
      <t>サギョウ</t>
    </rPh>
    <rPh sb="15" eb="17">
      <t>ジッセキ</t>
    </rPh>
    <rPh sb="17" eb="19">
      <t>ゴウケイ</t>
    </rPh>
    <rPh sb="21" eb="23">
      <t>サイ</t>
    </rPh>
    <rPh sb="25" eb="27">
      <t>サギョウ</t>
    </rPh>
    <rPh sb="27" eb="29">
      <t>ジッセキ</t>
    </rPh>
    <rPh sb="29" eb="31">
      <t>メイサイ</t>
    </rPh>
    <rPh sb="31" eb="33">
      <t>トウロク</t>
    </rPh>
    <rPh sb="34" eb="36">
      <t>メヤス</t>
    </rPh>
    <phoneticPr fontId="1"/>
  </si>
  <si>
    <t>作業明細合計。作業時間との差異を、作業実績明細登録の目安とする。</t>
    <rPh sb="0" eb="2">
      <t>サギョウ</t>
    </rPh>
    <rPh sb="2" eb="4">
      <t>メイサイ</t>
    </rPh>
    <rPh sb="4" eb="6">
      <t>ゴウケイ</t>
    </rPh>
    <rPh sb="9" eb="11">
      <t>ジカン</t>
    </rPh>
    <phoneticPr fontId="1"/>
  </si>
  <si>
    <t>個別開発</t>
    <rPh sb="0" eb="2">
      <t>コベツ</t>
    </rPh>
    <phoneticPr fontId="1"/>
  </si>
  <si>
    <t>①ワークフロー用システム区分更新、サービスパーツ業務支援ツール、人事業務支援ツールの追加。。②作業区分に個別開発、自社庶務・研修を追加。</t>
    <rPh sb="7" eb="8">
      <t>ヨウ</t>
    </rPh>
    <rPh sb="12" eb="14">
      <t>クブン</t>
    </rPh>
    <rPh sb="14" eb="16">
      <t>コウシン</t>
    </rPh>
    <rPh sb="52" eb="54">
      <t>コベツ</t>
    </rPh>
    <rPh sb="54" eb="56">
      <t>カイハツ</t>
    </rPh>
    <rPh sb="65" eb="67">
      <t>ツイカ</t>
    </rPh>
    <phoneticPr fontId="1"/>
  </si>
  <si>
    <t>集計シートの追加</t>
    <rPh sb="0" eb="2">
      <t>シュウケイ</t>
    </rPh>
    <rPh sb="6" eb="8">
      <t>ツイカ</t>
    </rPh>
    <phoneticPr fontId="1"/>
  </si>
  <si>
    <t>部署名の組織変更対応</t>
    <rPh sb="0" eb="2">
      <t>ブショ</t>
    </rPh>
    <rPh sb="2" eb="3">
      <t>メイ</t>
    </rPh>
    <rPh sb="4" eb="6">
      <t>ソシキ</t>
    </rPh>
    <rPh sb="6" eb="8">
      <t>ヘンコウ</t>
    </rPh>
    <rPh sb="8" eb="10">
      <t>タイオウ</t>
    </rPh>
    <phoneticPr fontId="1"/>
  </si>
  <si>
    <t>インフラ保守用作業区分、システム区分追加。</t>
    <rPh sb="4" eb="6">
      <t>ホシュ</t>
    </rPh>
    <rPh sb="6" eb="7">
      <t>ヨウ</t>
    </rPh>
    <rPh sb="7" eb="9">
      <t>サギョウ</t>
    </rPh>
    <rPh sb="9" eb="11">
      <t>クブン</t>
    </rPh>
    <rPh sb="16" eb="18">
      <t>クブン</t>
    </rPh>
    <rPh sb="18" eb="20">
      <t>ツイカ</t>
    </rPh>
    <phoneticPr fontId="1"/>
  </si>
  <si>
    <t>集計　インフラ小計計算式誤り訂正</t>
    <rPh sb="0" eb="2">
      <t>シュウケイ</t>
    </rPh>
    <rPh sb="7" eb="9">
      <t>ショウケイ</t>
    </rPh>
    <rPh sb="9" eb="11">
      <t>ケイサン</t>
    </rPh>
    <rPh sb="11" eb="12">
      <t>シキ</t>
    </rPh>
    <rPh sb="12" eb="13">
      <t>アヤマ</t>
    </rPh>
    <rPh sb="14" eb="16">
      <t>テイセイ</t>
    </rPh>
    <phoneticPr fontId="1"/>
  </si>
  <si>
    <t>集計　SP、人給、WFサーバー行追加</t>
    <rPh sb="0" eb="2">
      <t>シュウケイ</t>
    </rPh>
    <rPh sb="6" eb="7">
      <t>ジン</t>
    </rPh>
    <rPh sb="7" eb="8">
      <t>キュウ</t>
    </rPh>
    <rPh sb="15" eb="16">
      <t>ギョウ</t>
    </rPh>
    <rPh sb="16" eb="18">
      <t>ツイカ</t>
    </rPh>
    <phoneticPr fontId="1"/>
  </si>
  <si>
    <t>計画・進捗・課題・品質管理</t>
  </si>
  <si>
    <t>[集計2]の追加。定型業務を集計する。</t>
    <rPh sb="1" eb="3">
      <t>シュウケイ</t>
    </rPh>
    <rPh sb="6" eb="8">
      <t>ツイカ</t>
    </rPh>
    <rPh sb="9" eb="11">
      <t>テイケイ</t>
    </rPh>
    <rPh sb="11" eb="13">
      <t>ギョウム</t>
    </rPh>
    <rPh sb="14" eb="16">
      <t>シュウケイ</t>
    </rPh>
    <phoneticPr fontId="1"/>
  </si>
  <si>
    <t>ワークフロー</t>
  </si>
  <si>
    <t>その他</t>
  </si>
  <si>
    <t>定常業務 (サーバ・ログ監視等)</t>
    <rPh sb="0" eb="2">
      <t>テイジョウ</t>
    </rPh>
    <rPh sb="2" eb="4">
      <t>ギョウム</t>
    </rPh>
    <rPh sb="12" eb="15">
      <t>カンシトウ</t>
    </rPh>
    <phoneticPr fontId="1"/>
  </si>
  <si>
    <t>作業予定</t>
    <rPh sb="0" eb="2">
      <t>サギョウ</t>
    </rPh>
    <rPh sb="2" eb="4">
      <t>ヨテイ</t>
    </rPh>
    <phoneticPr fontId="1"/>
  </si>
  <si>
    <t>障害対応</t>
    <rPh sb="0" eb="2">
      <t>ショウガイ</t>
    </rPh>
    <rPh sb="2" eb="4">
      <t>タイオウ</t>
    </rPh>
    <phoneticPr fontId="1"/>
  </si>
  <si>
    <t>リリース準備・リリース作業</t>
    <rPh sb="4" eb="6">
      <t>ジュンビ</t>
    </rPh>
    <rPh sb="11" eb="13">
      <t>サギョウ</t>
    </rPh>
    <phoneticPr fontId="1"/>
  </si>
  <si>
    <t>TIS内部の定例</t>
    <rPh sb="3" eb="5">
      <t>ナイブ</t>
    </rPh>
    <phoneticPr fontId="1"/>
  </si>
  <si>
    <t>ユーザー定例会議</t>
    <phoneticPr fontId="1"/>
  </si>
  <si>
    <t>問合せ対応・データメンテ・レポーティング等</t>
    <rPh sb="0" eb="2">
      <t>トイアワ</t>
    </rPh>
    <rPh sb="3" eb="5">
      <t>タイオウ</t>
    </rPh>
    <rPh sb="20" eb="21">
      <t>トウ</t>
    </rPh>
    <phoneticPr fontId="1"/>
  </si>
  <si>
    <t>保守開発検討・見積</t>
    <rPh sb="0" eb="2">
      <t>ホシュ</t>
    </rPh>
    <rPh sb="2" eb="4">
      <t>カイハツ</t>
    </rPh>
    <rPh sb="4" eb="6">
      <t>ケントウ</t>
    </rPh>
    <rPh sb="7" eb="9">
      <t>ミツモリ</t>
    </rPh>
    <phoneticPr fontId="1"/>
  </si>
  <si>
    <t>保守開発設計・実装・テスト</t>
    <rPh sb="0" eb="2">
      <t>ホシュ</t>
    </rPh>
    <rPh sb="2" eb="4">
      <t>カイハツ</t>
    </rPh>
    <rPh sb="4" eb="6">
      <t>セッケイ</t>
    </rPh>
    <rPh sb="7" eb="9">
      <t>ジッソウ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</si>
  <si>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</si>
  <si>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</si>
  <si>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大平　洸</t>
    <rPh sb="0" eb="2">
      <t>オオヒラ</t>
    </rPh>
    <rPh sb="3" eb="4">
      <t>コウ</t>
    </rPh>
    <phoneticPr fontId="1"/>
  </si>
  <si>
    <t>予定実績</t>
    <rPh sb="0" eb="4">
      <t>ヨテイジッセキ</t>
    </rPh>
    <phoneticPr fontId="1"/>
  </si>
  <si>
    <t>微調整</t>
    <rPh sb="0" eb="3">
      <t>ビチョウセイ</t>
    </rPh>
    <phoneticPr fontId="1"/>
  </si>
  <si>
    <t>調整時間</t>
    <rPh sb="0" eb="2">
      <t>チョウセイ</t>
    </rPh>
    <phoneticPr fontId="1"/>
  </si>
  <si>
    <t>調整</t>
    <rPh sb="0" eb="2">
      <t>チョウセイ</t>
    </rPh>
    <phoneticPr fontId="1"/>
  </si>
  <si>
    <t>保守開発サポート・レビュー等</t>
    <rPh sb="0" eb="2">
      <t>ホシュ</t>
    </rPh>
    <rPh sb="2" eb="4">
      <t>カイハツ</t>
    </rPh>
    <rPh sb="13" eb="14">
      <t>トウ</t>
    </rPh>
    <phoneticPr fontId="1"/>
  </si>
  <si>
    <t>ES定例</t>
    <rPh sb="2" eb="4">
      <t>テイレイ</t>
    </rPh>
    <phoneticPr fontId="1"/>
  </si>
  <si>
    <t>標準時間</t>
    <rPh sb="0" eb="2">
      <t>ヒョウジュン</t>
    </rPh>
    <rPh sb="2" eb="4">
      <t>ジカン</t>
    </rPh>
    <phoneticPr fontId="1"/>
  </si>
  <si>
    <t>有給フラグ</t>
    <rPh sb="0" eb="2">
      <t>ユウキュウ</t>
    </rPh>
    <phoneticPr fontId="1"/>
  </si>
  <si>
    <t>自社</t>
    <rPh sb="0" eb="2">
      <t>ジシャ</t>
    </rPh>
    <phoneticPr fontId="1"/>
  </si>
  <si>
    <t>提出用</t>
    <rPh sb="0" eb="2">
      <t>テイシュツ</t>
    </rPh>
    <rPh sb="2" eb="3">
      <t>ヨウ</t>
    </rPh>
    <phoneticPr fontId="1"/>
  </si>
  <si>
    <t>自社調整</t>
    <rPh sb="0" eb="2">
      <t>ジシャ</t>
    </rPh>
    <rPh sb="2" eb="4">
      <t>チョウセイ</t>
    </rPh>
    <phoneticPr fontId="1"/>
  </si>
  <si>
    <t>監査対応</t>
    <rPh sb="0" eb="4">
      <t>カンサタイオウ</t>
    </rPh>
    <phoneticPr fontId="1"/>
  </si>
  <si>
    <t>WF保守定例</t>
    <rPh sb="2" eb="6">
      <t>ホシュテイレイ</t>
    </rPh>
    <phoneticPr fontId="1"/>
  </si>
  <si>
    <t>WFG定例</t>
    <rPh sb="3" eb="5">
      <t>テイレイ</t>
    </rPh>
    <phoneticPr fontId="1"/>
  </si>
  <si>
    <t>引継</t>
    <rPh sb="0" eb="2">
      <t>ヒキツ</t>
    </rPh>
    <phoneticPr fontId="1"/>
  </si>
  <si>
    <t>稼働調整</t>
    <rPh sb="0" eb="2">
      <t>カドウ</t>
    </rPh>
    <rPh sb="2" eb="4">
      <t>チョウセイ</t>
    </rPh>
    <phoneticPr fontId="1"/>
  </si>
  <si>
    <t>予実</t>
    <rPh sb="0" eb="2">
      <t>ヨジツ</t>
    </rPh>
    <phoneticPr fontId="1"/>
  </si>
  <si>
    <t>出勤調整</t>
    <rPh sb="0" eb="2">
      <t>シュッキン</t>
    </rPh>
    <rPh sb="2" eb="4">
      <t>チョウセイ</t>
    </rPh>
    <phoneticPr fontId="1"/>
  </si>
  <si>
    <t>マイナスの例</t>
    <rPh sb="5" eb="6">
      <t>レイ</t>
    </rPh>
    <phoneticPr fontId="1"/>
  </si>
  <si>
    <t>分単位</t>
    <rPh sb="0" eb="3">
      <t>フンタンイ</t>
    </rPh>
    <phoneticPr fontId="1"/>
  </si>
  <si>
    <t>時間単位</t>
    <rPh sb="0" eb="4">
      <t>ジカンタンイ</t>
    </rPh>
    <phoneticPr fontId="1"/>
  </si>
  <si>
    <t>休憩調整</t>
    <rPh sb="0" eb="4">
      <t>キュウケイチョウセイ</t>
    </rPh>
    <phoneticPr fontId="1"/>
  </si>
  <si>
    <t>作業不可</t>
    <rPh sb="0" eb="4">
      <t>サギョウフカ</t>
    </rPh>
    <phoneticPr fontId="1"/>
  </si>
  <si>
    <t>微調整分</t>
    <rPh sb="0" eb="3">
      <t>ビチョウセイ</t>
    </rPh>
    <rPh sb="3" eb="4">
      <t>ブン</t>
    </rPh>
    <phoneticPr fontId="1"/>
  </si>
  <si>
    <t>合計</t>
    <rPh sb="0" eb="2">
      <t>ゴウケイ</t>
    </rPh>
    <phoneticPr fontId="1"/>
  </si>
  <si>
    <t>個別開発サポート</t>
    <rPh sb="0" eb="2">
      <t>コベツ</t>
    </rPh>
    <rPh sb="2" eb="4">
      <t>カイハツ</t>
    </rPh>
    <phoneticPr fontId="1"/>
  </si>
  <si>
    <t>新規参画者対応</t>
    <rPh sb="0" eb="4">
      <t>シンキサンカク</t>
    </rPh>
    <rPh sb="4" eb="5">
      <t>シャ</t>
    </rPh>
    <rPh sb="5" eb="7">
      <t>タイオウ</t>
    </rPh>
    <phoneticPr fontId="1"/>
  </si>
  <si>
    <t>定例準備作業</t>
    <rPh sb="0" eb="4">
      <t>テイレイジュンビ</t>
    </rPh>
    <rPh sb="4" eb="6">
      <t>サギョウ</t>
    </rPh>
    <phoneticPr fontId="1"/>
  </si>
  <si>
    <t>事前通知先の複数対応</t>
    <rPh sb="0" eb="4">
      <t>ジゼンツウチ</t>
    </rPh>
    <rPh sb="4" eb="5">
      <t>サキ</t>
    </rPh>
    <rPh sb="6" eb="8">
      <t>フクスウ</t>
    </rPh>
    <rPh sb="8" eb="10">
      <t>タイオウ</t>
    </rPh>
    <phoneticPr fontId="1"/>
  </si>
  <si>
    <t>有給</t>
    <rPh sb="0" eb="2">
      <t>ユウキュウ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</si>
</sst>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yyyy/mm/dd"/>
    <numFmt numFmtId="177" formatCode="yy/m"/>
    <numFmt numFmtId="178" formatCode="yy/mm"/>
    <numFmt numFmtId="179" formatCode="#,##0.0"/>
    <numFmt numFmtId="180" formatCode="&quot;$&quot;#,##0.00_);[Red]\(&quot;$&quot;#,##0.00\)"/>
    <numFmt numFmtId="181" formatCode="_(&quot;$&quot;* #,##0_);_(&quot;$&quot;* \(#,##0\);_(&quot;$&quot;* &quot;-&quot;_);_(@_)"/>
    <numFmt numFmtId="182" formatCode="&quot;$&quot;#,##0;\-&quot;$&quot;#,##0"/>
    <numFmt numFmtId="183" formatCode="_-&quot;$&quot;* #,##0_-;\-&quot;$&quot;* #,##0_-;_-&quot;$&quot;* &quot;-&quot;_-;_-@_-"/>
    <numFmt numFmtId="184" formatCode="_-&quot;$&quot;* #,##0.00_-;\-&quot;$&quot;* #,##0.00_-;_-&quot;$&quot;* &quot;-&quot;??_-;_-@_-"/>
    <numFmt numFmtId="185" formatCode="&quot;｣&quot;#,##0.00;\-&quot;｣&quot;#,##0.00"/>
    <numFmt numFmtId="186" formatCode="_-* #,##0.0_-;\-* #,##0.0_-;_-* &quot;-&quot;??_-;_-@_-"/>
    <numFmt numFmtId="187" formatCode="#,##0.00&quot;｣&quot;_);\(#,##0.00&quot;｣&quot;\)"/>
    <numFmt numFmtId="188" formatCode="#,##0.00&quot;｣&quot;_);[Red]\(#,##0.00&quot;｣&quot;\)"/>
    <numFmt numFmtId="190" formatCode="aaa"/>
    <numFmt numFmtId="191" formatCode="yyyy&quot;年&quot;mm&quot;月&quot;"/>
    <numFmt numFmtId="192" formatCode="mm/dd"/>
    <numFmt numFmtId="193" formatCode="#,##0.00;[Red]\-#,##0.00;"/>
    <numFmt numFmtId="194" formatCode="yy/mm/dd"/>
    <numFmt numFmtId="196" formatCode="0.0000000000000_ "/>
    <numFmt numFmtId="197" formatCode="h:mm;@"/>
    <numFmt numFmtId="198" formatCode="0.00_);[Red]\(0.00\)"/>
    <numFmt numFmtId="199" formatCode="[h]:mm"/>
  </numFmts>
  <fonts count="4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9"/>
      <name val="ＭＳ 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115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>
      <alignment horizontal="center" wrapText="1"/>
      <protection locked="0"/>
    </xf>
    <xf numFmtId="0" fontId="5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178" fontId="7" fillId="0" borderId="0" applyFont="0" applyFill="0" applyBorder="0" applyAlignment="0" applyProtection="0"/>
    <xf numFmtId="0" fontId="6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8" fillId="0" borderId="0" applyNumberFormat="0" applyAlignment="0">
      <alignment horizontal="left"/>
    </xf>
    <xf numFmtId="18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4" fontId="5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6" fillId="0" borderId="0" applyFill="0" applyBorder="0" applyAlignment="0"/>
    <xf numFmtId="0" fontId="9" fillId="0" borderId="0" applyFill="0" applyBorder="0" applyAlignment="0"/>
    <xf numFmtId="0" fontId="10" fillId="0" borderId="0" applyNumberFormat="0" applyAlignment="0">
      <alignment horizontal="left"/>
    </xf>
    <xf numFmtId="0" fontId="11" fillId="0" borderId="0" applyNumberFormat="0" applyFill="0" applyBorder="0" applyAlignment="0" applyProtection="0">
      <alignment vertical="top"/>
      <protection locked="0"/>
    </xf>
    <xf numFmtId="38" fontId="12" fillId="16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14" fillId="0" borderId="3">
      <alignment horizontal="center"/>
    </xf>
    <xf numFmtId="0" fontId="14" fillId="0" borderId="0">
      <alignment horizontal="center"/>
    </xf>
    <xf numFmtId="0" fontId="15" fillId="0" borderId="0" applyNumberFormat="0" applyFill="0" applyBorder="0" applyAlignment="0" applyProtection="0">
      <alignment vertical="top"/>
      <protection locked="0"/>
    </xf>
    <xf numFmtId="10" fontId="12" fillId="17" borderId="4" applyNumberFormat="0" applyBorder="0" applyAlignment="0" applyProtection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6" fillId="0" borderId="0" applyFill="0" applyBorder="0" applyAlignment="0"/>
    <xf numFmtId="0" fontId="16" fillId="0" borderId="0" applyFill="0" applyBorder="0" applyAlignment="0"/>
    <xf numFmtId="179" fontId="7" fillId="0" borderId="0" applyFont="0" applyFill="0" applyBorder="0" applyAlignment="0" applyProtection="0"/>
    <xf numFmtId="4" fontId="1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18" fillId="0" borderId="0" applyFont="0" applyFill="0" applyBorder="0" applyAlignment="0" applyProtection="0"/>
    <xf numFmtId="181" fontId="6" fillId="0" borderId="0" applyFont="0" applyFill="0" applyBorder="0" applyAlignment="0" applyProtection="0"/>
    <xf numFmtId="180" fontId="17" fillId="0" borderId="0" applyFont="0" applyFill="0" applyBorder="0" applyAlignment="0" applyProtection="0"/>
    <xf numFmtId="188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5" fontId="17" fillId="0" borderId="0"/>
    <xf numFmtId="0" fontId="6" fillId="0" borderId="0"/>
    <xf numFmtId="0" fontId="19" fillId="0" borderId="0"/>
    <xf numFmtId="14" fontId="4" fillId="0" borderId="0">
      <alignment horizontal="center" wrapText="1"/>
      <protection locked="0"/>
    </xf>
    <xf numFmtId="0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" fillId="0" borderId="0" applyFill="0" applyBorder="0" applyAlignment="0"/>
    <xf numFmtId="0" fontId="20" fillId="0" borderId="0" applyFill="0" applyBorder="0" applyAlignment="0"/>
    <xf numFmtId="182" fontId="21" fillId="0" borderId="0"/>
    <xf numFmtId="0" fontId="22" fillId="0" borderId="3">
      <alignment horizontal="center"/>
    </xf>
    <xf numFmtId="0" fontId="23" fillId="18" borderId="0" applyNumberFormat="0" applyFont="0" applyBorder="0" applyAlignment="0">
      <alignment horizontal="center"/>
    </xf>
    <xf numFmtId="30" fontId="24" fillId="0" borderId="0" applyNumberFormat="0" applyFill="0" applyBorder="0" applyAlignment="0" applyProtection="0">
      <alignment horizontal="left"/>
    </xf>
    <xf numFmtId="0" fontId="23" fillId="1" borderId="2" applyNumberFormat="0" applyFont="0" applyAlignment="0">
      <alignment horizontal="center"/>
    </xf>
    <xf numFmtId="0" fontId="25" fillId="0" borderId="0" applyNumberFormat="0" applyFill="0" applyBorder="0" applyAlignment="0">
      <alignment horizontal="center"/>
    </xf>
    <xf numFmtId="40" fontId="26" fillId="0" borderId="0" applyBorder="0">
      <alignment horizontal="right"/>
    </xf>
    <xf numFmtId="49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" fillId="25" borderId="6" applyNumberFormat="0" applyFon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0" borderId="0"/>
    <xf numFmtId="0" fontId="33" fillId="26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26" borderId="13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7" borderId="8" applyNumberFormat="0" applyAlignment="0" applyProtection="0">
      <alignment vertical="center"/>
    </xf>
    <xf numFmtId="0" fontId="19" fillId="0" borderId="0"/>
    <xf numFmtId="0" fontId="42" fillId="0" borderId="0"/>
    <xf numFmtId="0" fontId="7" fillId="0" borderId="0"/>
    <xf numFmtId="0" fontId="43" fillId="4" borderId="0" applyNumberFormat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</cellStyleXfs>
  <cellXfs count="237">
    <xf numFmtId="0" fontId="0" fillId="0" borderId="0" xfId="0"/>
    <xf numFmtId="0" fontId="44" fillId="0" borderId="0" xfId="0" applyFont="1" applyAlignment="1">
      <alignment vertical="top"/>
    </xf>
    <xf numFmtId="0" fontId="44" fillId="0" borderId="0" xfId="0" applyFont="1" applyAlignment="1">
      <alignment vertical="top" wrapText="1"/>
    </xf>
    <xf numFmtId="176" fontId="46" fillId="0" borderId="0" xfId="0" applyNumberFormat="1" applyFont="1" applyAlignment="1">
      <alignment vertical="top"/>
    </xf>
    <xf numFmtId="0" fontId="46" fillId="0" borderId="0" xfId="0" applyFont="1" applyAlignment="1">
      <alignment wrapText="1"/>
    </xf>
    <xf numFmtId="0" fontId="44" fillId="0" borderId="0" xfId="0" applyFont="1" applyAlignment="1">
      <alignment vertical="center"/>
    </xf>
    <xf numFmtId="0" fontId="44" fillId="0" borderId="14" xfId="0" applyFont="1" applyBorder="1" applyAlignment="1">
      <alignment vertical="center" wrapText="1"/>
    </xf>
    <xf numFmtId="0" fontId="44" fillId="0" borderId="15" xfId="0" applyFont="1" applyBorder="1" applyAlignment="1">
      <alignment vertical="center"/>
    </xf>
    <xf numFmtId="0" fontId="44" fillId="0" borderId="16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4" fillId="0" borderId="19" xfId="0" applyFont="1" applyBorder="1" applyAlignment="1">
      <alignment vertical="center"/>
    </xf>
    <xf numFmtId="0" fontId="44" fillId="0" borderId="0" xfId="0" applyFont="1" applyAlignment="1">
      <alignment horizontal="center" vertical="top"/>
    </xf>
    <xf numFmtId="0" fontId="46" fillId="0" borderId="0" xfId="0" applyFont="1" applyAlignment="1">
      <alignment vertical="top"/>
    </xf>
    <xf numFmtId="0" fontId="46" fillId="0" borderId="0" xfId="0" applyFont="1"/>
    <xf numFmtId="191" fontId="46" fillId="0" borderId="0" xfId="0" applyNumberFormat="1" applyFont="1" applyAlignment="1">
      <alignment horizontal="left" vertical="top"/>
    </xf>
    <xf numFmtId="0" fontId="44" fillId="0" borderId="0" xfId="0" applyFont="1" applyAlignment="1">
      <alignment horizontal="center" vertical="center" wrapText="1"/>
    </xf>
    <xf numFmtId="0" fontId="44" fillId="0" borderId="14" xfId="0" applyFont="1" applyBorder="1" applyAlignment="1">
      <alignment vertical="center"/>
    </xf>
    <xf numFmtId="0" fontId="46" fillId="0" borderId="0" xfId="0" applyFont="1" applyAlignment="1">
      <alignment horizontal="center" vertical="top"/>
    </xf>
    <xf numFmtId="192" fontId="44" fillId="0" borderId="15" xfId="0" applyNumberFormat="1" applyFont="1" applyBorder="1" applyAlignment="1">
      <alignment horizontal="center" vertical="center"/>
    </xf>
    <xf numFmtId="192" fontId="44" fillId="0" borderId="16" xfId="0" applyNumberFormat="1" applyFont="1" applyBorder="1" applyAlignment="1">
      <alignment horizontal="center" vertical="center"/>
    </xf>
    <xf numFmtId="192" fontId="44" fillId="0" borderId="18" xfId="0" applyNumberFormat="1" applyFont="1" applyBorder="1" applyAlignment="1">
      <alignment horizontal="center" vertical="center"/>
    </xf>
    <xf numFmtId="192" fontId="44" fillId="0" borderId="19" xfId="0" applyNumberFormat="1" applyFont="1" applyBorder="1" applyAlignment="1">
      <alignment horizontal="center" vertical="center"/>
    </xf>
    <xf numFmtId="0" fontId="44" fillId="0" borderId="31" xfId="0" applyFont="1" applyBorder="1" applyAlignment="1">
      <alignment vertical="center"/>
    </xf>
    <xf numFmtId="0" fontId="44" fillId="0" borderId="32" xfId="0" applyFont="1" applyBorder="1" applyAlignment="1">
      <alignment vertical="center"/>
    </xf>
    <xf numFmtId="192" fontId="44" fillId="0" borderId="31" xfId="0" applyNumberFormat="1" applyFont="1" applyBorder="1" applyAlignment="1">
      <alignment horizontal="center" vertical="center"/>
    </xf>
    <xf numFmtId="192" fontId="44" fillId="0" borderId="3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4" fillId="0" borderId="35" xfId="0" applyFont="1" applyBorder="1" applyAlignment="1">
      <alignment vertical="center" wrapText="1"/>
    </xf>
    <xf numFmtId="0" fontId="44" fillId="0" borderId="36" xfId="0" applyFont="1" applyBorder="1" applyAlignment="1">
      <alignment vertical="center" wrapText="1"/>
    </xf>
    <xf numFmtId="0" fontId="45" fillId="27" borderId="28" xfId="0" applyFont="1" applyFill="1" applyBorder="1" applyAlignment="1">
      <alignment horizontal="center" vertical="center" wrapText="1"/>
    </xf>
    <xf numFmtId="0" fontId="45" fillId="27" borderId="25" xfId="0" applyFont="1" applyFill="1" applyBorder="1" applyAlignment="1">
      <alignment horizontal="center" vertical="center" wrapText="1"/>
    </xf>
    <xf numFmtId="0" fontId="45" fillId="27" borderId="29" xfId="0" applyFont="1" applyFill="1" applyBorder="1" applyAlignment="1">
      <alignment horizontal="center" vertical="center" wrapText="1"/>
    </xf>
    <xf numFmtId="190" fontId="45" fillId="27" borderId="25" xfId="0" applyNumberFormat="1" applyFont="1" applyFill="1" applyBorder="1" applyAlignment="1">
      <alignment horizontal="center" vertical="center" wrapText="1"/>
    </xf>
    <xf numFmtId="190" fontId="45" fillId="27" borderId="26" xfId="0" applyNumberFormat="1" applyFont="1" applyFill="1" applyBorder="1" applyAlignment="1">
      <alignment horizontal="center" vertical="center" wrapText="1"/>
    </xf>
    <xf numFmtId="190" fontId="45" fillId="27" borderId="29" xfId="0" applyNumberFormat="1" applyFont="1" applyFill="1" applyBorder="1" applyAlignment="1">
      <alignment horizontal="center" vertical="center" wrapText="1"/>
    </xf>
    <xf numFmtId="0" fontId="45" fillId="27" borderId="28" xfId="0" applyFont="1" applyFill="1" applyBorder="1" applyAlignment="1">
      <alignment vertical="center" wrapText="1"/>
    </xf>
    <xf numFmtId="0" fontId="45" fillId="27" borderId="0" xfId="0" applyFont="1" applyFill="1" applyAlignment="1">
      <alignment horizontal="center" vertical="center" wrapText="1"/>
    </xf>
    <xf numFmtId="192" fontId="44" fillId="0" borderId="40" xfId="0" applyNumberFormat="1" applyFont="1" applyBorder="1" applyAlignment="1">
      <alignment horizontal="center" vertical="center"/>
    </xf>
    <xf numFmtId="192" fontId="44" fillId="0" borderId="41" xfId="0" applyNumberFormat="1" applyFont="1" applyBorder="1" applyAlignment="1">
      <alignment horizontal="center" vertical="center"/>
    </xf>
    <xf numFmtId="192" fontId="44" fillId="0" borderId="42" xfId="0" applyNumberFormat="1" applyFont="1" applyBorder="1" applyAlignment="1">
      <alignment horizontal="center" vertical="center"/>
    </xf>
    <xf numFmtId="0" fontId="44" fillId="0" borderId="14" xfId="0" applyFont="1" applyBorder="1" applyAlignment="1">
      <alignment vertical="center" shrinkToFit="1"/>
    </xf>
    <xf numFmtId="0" fontId="44" fillId="0" borderId="17" xfId="0" applyFont="1" applyBorder="1" applyAlignment="1">
      <alignment vertical="center" shrinkToFit="1"/>
    </xf>
    <xf numFmtId="191" fontId="46" fillId="0" borderId="0" xfId="0" applyNumberFormat="1" applyFont="1" applyAlignment="1">
      <alignment horizontal="left"/>
    </xf>
    <xf numFmtId="0" fontId="44" fillId="28" borderId="14" xfId="0" applyFont="1" applyFill="1" applyBorder="1" applyAlignment="1">
      <alignment vertical="center" shrinkToFit="1"/>
    </xf>
    <xf numFmtId="0" fontId="44" fillId="28" borderId="15" xfId="0" applyFont="1" applyFill="1" applyBorder="1" applyAlignment="1">
      <alignment vertical="center"/>
    </xf>
    <xf numFmtId="0" fontId="44" fillId="28" borderId="16" xfId="0" applyFont="1" applyFill="1" applyBorder="1" applyAlignment="1">
      <alignment vertical="center"/>
    </xf>
    <xf numFmtId="192" fontId="44" fillId="28" borderId="15" xfId="0" applyNumberFormat="1" applyFont="1" applyFill="1" applyBorder="1" applyAlignment="1">
      <alignment horizontal="center" vertical="center"/>
    </xf>
    <xf numFmtId="192" fontId="44" fillId="28" borderId="16" xfId="0" applyNumberFormat="1" applyFont="1" applyFill="1" applyBorder="1" applyAlignment="1">
      <alignment horizontal="center" vertical="center"/>
    </xf>
    <xf numFmtId="192" fontId="44" fillId="28" borderId="41" xfId="0" applyNumberFormat="1" applyFont="1" applyFill="1" applyBorder="1" applyAlignment="1">
      <alignment horizontal="center" vertical="center"/>
    </xf>
    <xf numFmtId="0" fontId="44" fillId="28" borderId="0" xfId="0" applyFont="1" applyFill="1" applyAlignment="1">
      <alignment vertical="center"/>
    </xf>
    <xf numFmtId="193" fontId="46" fillId="0" borderId="0" xfId="114" applyNumberFormat="1" applyFont="1" applyAlignment="1">
      <alignment vertical="top"/>
    </xf>
    <xf numFmtId="193" fontId="45" fillId="27" borderId="28" xfId="114" applyNumberFormat="1" applyFont="1" applyFill="1" applyBorder="1" applyAlignment="1">
      <alignment vertical="center" wrapText="1"/>
    </xf>
    <xf numFmtId="193" fontId="44" fillId="0" borderId="34" xfId="114" applyNumberFormat="1" applyFont="1" applyFill="1" applyBorder="1" applyAlignment="1">
      <alignment vertical="center" wrapText="1"/>
    </xf>
    <xf numFmtId="193" fontId="44" fillId="0" borderId="14" xfId="114" applyNumberFormat="1" applyFont="1" applyBorder="1" applyAlignment="1">
      <alignment vertical="center"/>
    </xf>
    <xf numFmtId="193" fontId="44" fillId="0" borderId="14" xfId="114" applyNumberFormat="1" applyFont="1" applyFill="1" applyBorder="1" applyAlignment="1">
      <alignment vertical="center"/>
    </xf>
    <xf numFmtId="193" fontId="44" fillId="28" borderId="14" xfId="114" applyNumberFormat="1" applyFont="1" applyFill="1" applyBorder="1" applyAlignment="1">
      <alignment vertical="center"/>
    </xf>
    <xf numFmtId="193" fontId="44" fillId="0" borderId="17" xfId="114" applyNumberFormat="1" applyFont="1" applyBorder="1" applyAlignment="1">
      <alignment vertical="center"/>
    </xf>
    <xf numFmtId="193" fontId="44" fillId="0" borderId="0" xfId="114" applyNumberFormat="1" applyFont="1" applyAlignment="1">
      <alignment vertical="top"/>
    </xf>
    <xf numFmtId="193" fontId="44" fillId="0" borderId="35" xfId="0" applyNumberFormat="1" applyFont="1" applyBorder="1" applyAlignment="1">
      <alignment vertical="center" wrapText="1"/>
    </xf>
    <xf numFmtId="193" fontId="44" fillId="0" borderId="37" xfId="0" applyNumberFormat="1" applyFont="1" applyBorder="1" applyAlignment="1">
      <alignment vertical="center" wrapText="1"/>
    </xf>
    <xf numFmtId="193" fontId="44" fillId="0" borderId="36" xfId="0" applyNumberFormat="1" applyFont="1" applyBorder="1" applyAlignment="1">
      <alignment vertical="center" wrapText="1"/>
    </xf>
    <xf numFmtId="193" fontId="44" fillId="0" borderId="31" xfId="0" applyNumberFormat="1" applyFont="1" applyBorder="1" applyAlignment="1">
      <alignment vertical="center" wrapText="1"/>
    </xf>
    <xf numFmtId="193" fontId="44" fillId="0" borderId="33" xfId="0" applyNumberFormat="1" applyFont="1" applyBorder="1" applyAlignment="1">
      <alignment vertical="center" wrapText="1"/>
    </xf>
    <xf numFmtId="193" fontId="44" fillId="0" borderId="32" xfId="0" applyNumberFormat="1" applyFont="1" applyBorder="1" applyAlignment="1">
      <alignment vertical="center"/>
    </xf>
    <xf numFmtId="193" fontId="44" fillId="0" borderId="15" xfId="0" applyNumberFormat="1" applyFont="1" applyBorder="1" applyAlignment="1">
      <alignment vertical="center" wrapText="1"/>
    </xf>
    <xf numFmtId="193" fontId="44" fillId="0" borderId="23" xfId="0" applyNumberFormat="1" applyFont="1" applyBorder="1" applyAlignment="1">
      <alignment vertical="center" wrapText="1"/>
    </xf>
    <xf numFmtId="193" fontId="44" fillId="0" borderId="16" xfId="0" applyNumberFormat="1" applyFont="1" applyBorder="1" applyAlignment="1">
      <alignment vertical="center"/>
    </xf>
    <xf numFmtId="193" fontId="44" fillId="28" borderId="15" xfId="0" applyNumberFormat="1" applyFont="1" applyFill="1" applyBorder="1" applyAlignment="1">
      <alignment vertical="center" wrapText="1"/>
    </xf>
    <xf numFmtId="193" fontId="44" fillId="28" borderId="23" xfId="0" applyNumberFormat="1" applyFont="1" applyFill="1" applyBorder="1" applyAlignment="1">
      <alignment vertical="center" wrapText="1"/>
    </xf>
    <xf numFmtId="193" fontId="44" fillId="28" borderId="16" xfId="0" applyNumberFormat="1" applyFont="1" applyFill="1" applyBorder="1" applyAlignment="1">
      <alignment vertical="center"/>
    </xf>
    <xf numFmtId="193" fontId="44" fillId="0" borderId="18" xfId="0" applyNumberFormat="1" applyFont="1" applyBorder="1" applyAlignment="1">
      <alignment vertical="center" wrapText="1"/>
    </xf>
    <xf numFmtId="193" fontId="44" fillId="0" borderId="24" xfId="0" applyNumberFormat="1" applyFont="1" applyBorder="1" applyAlignment="1">
      <alignment vertical="center" wrapText="1"/>
    </xf>
    <xf numFmtId="193" fontId="44" fillId="0" borderId="19" xfId="0" applyNumberFormat="1" applyFont="1" applyBorder="1" applyAlignment="1">
      <alignment vertical="center"/>
    </xf>
    <xf numFmtId="0" fontId="44" fillId="0" borderId="43" xfId="0" applyFont="1" applyBorder="1" applyAlignment="1">
      <alignment vertical="center" shrinkToFit="1"/>
    </xf>
    <xf numFmtId="0" fontId="44" fillId="0" borderId="43" xfId="0" applyFont="1" applyBorder="1" applyAlignment="1">
      <alignment vertical="center" wrapText="1"/>
    </xf>
    <xf numFmtId="0" fontId="44" fillId="0" borderId="44" xfId="0" applyFont="1" applyBorder="1" applyAlignment="1">
      <alignment vertical="center"/>
    </xf>
    <xf numFmtId="0" fontId="44" fillId="0" borderId="45" xfId="0" applyFont="1" applyBorder="1" applyAlignment="1">
      <alignment vertical="center"/>
    </xf>
    <xf numFmtId="192" fontId="44" fillId="0" borderId="44" xfId="0" applyNumberFormat="1" applyFont="1" applyBorder="1" applyAlignment="1">
      <alignment horizontal="center" vertical="center"/>
    </xf>
    <xf numFmtId="192" fontId="44" fillId="0" borderId="45" xfId="0" applyNumberFormat="1" applyFont="1" applyBorder="1" applyAlignment="1">
      <alignment horizontal="center" vertical="center"/>
    </xf>
    <xf numFmtId="192" fontId="44" fillId="0" borderId="46" xfId="0" applyNumberFormat="1" applyFont="1" applyBorder="1" applyAlignment="1">
      <alignment horizontal="center" vertical="center"/>
    </xf>
    <xf numFmtId="193" fontId="44" fillId="0" borderId="43" xfId="114" applyNumberFormat="1" applyFont="1" applyBorder="1" applyAlignment="1">
      <alignment vertical="center"/>
    </xf>
    <xf numFmtId="193" fontId="44" fillId="0" borderId="44" xfId="0" applyNumberFormat="1" applyFont="1" applyBorder="1" applyAlignment="1">
      <alignment vertical="center" wrapText="1"/>
    </xf>
    <xf numFmtId="193" fontId="44" fillId="0" borderId="47" xfId="0" applyNumberFormat="1" applyFont="1" applyBorder="1" applyAlignment="1">
      <alignment vertical="center" wrapText="1"/>
    </xf>
    <xf numFmtId="193" fontId="44" fillId="0" borderId="45" xfId="0" applyNumberFormat="1" applyFont="1" applyBorder="1" applyAlignment="1">
      <alignment vertical="center"/>
    </xf>
    <xf numFmtId="0" fontId="44" fillId="28" borderId="14" xfId="0" applyFont="1" applyFill="1" applyBorder="1" applyAlignment="1">
      <alignment vertical="center"/>
    </xf>
    <xf numFmtId="0" fontId="44" fillId="0" borderId="17" xfId="0" applyFont="1" applyBorder="1" applyAlignment="1">
      <alignment vertical="center"/>
    </xf>
    <xf numFmtId="0" fontId="44" fillId="0" borderId="0" xfId="0" applyFont="1" applyAlignment="1">
      <alignment horizontal="center" vertical="center" shrinkToFit="1"/>
    </xf>
    <xf numFmtId="0" fontId="45" fillId="27" borderId="20" xfId="0" applyFont="1" applyFill="1" applyBorder="1" applyAlignment="1">
      <alignment vertical="center" shrinkToFit="1"/>
    </xf>
    <xf numFmtId="0" fontId="45" fillId="27" borderId="20" xfId="0" applyFont="1" applyFill="1" applyBorder="1" applyAlignment="1">
      <alignment horizontal="center" vertical="center" shrinkToFit="1"/>
    </xf>
    <xf numFmtId="0" fontId="45" fillId="27" borderId="21" xfId="0" applyFont="1" applyFill="1" applyBorder="1" applyAlignment="1">
      <alignment horizontal="center" vertical="center" shrinkToFit="1"/>
    </xf>
    <xf numFmtId="0" fontId="45" fillId="27" borderId="22" xfId="0" applyFont="1" applyFill="1" applyBorder="1" applyAlignment="1">
      <alignment horizontal="center" vertical="center" shrinkToFit="1"/>
    </xf>
    <xf numFmtId="0" fontId="45" fillId="27" borderId="38" xfId="0" applyFont="1" applyFill="1" applyBorder="1" applyAlignment="1">
      <alignment horizontal="center" vertical="center" shrinkToFit="1"/>
    </xf>
    <xf numFmtId="193" fontId="45" fillId="27" borderId="20" xfId="114" applyNumberFormat="1" applyFont="1" applyFill="1" applyBorder="1" applyAlignment="1">
      <alignment horizontal="center" vertical="center" shrinkToFit="1"/>
    </xf>
    <xf numFmtId="0" fontId="45" fillId="27" borderId="27" xfId="0" applyFont="1" applyFill="1" applyBorder="1" applyAlignment="1">
      <alignment horizontal="center" vertical="center" shrinkToFit="1"/>
    </xf>
    <xf numFmtId="40" fontId="44" fillId="0" borderId="0" xfId="114" applyNumberFormat="1" applyFont="1" applyBorder="1" applyAlignment="1">
      <alignment vertical="center" wrapText="1"/>
    </xf>
    <xf numFmtId="40" fontId="44" fillId="29" borderId="48" xfId="114" applyNumberFormat="1" applyFont="1" applyFill="1" applyBorder="1" applyAlignment="1">
      <alignment vertical="center" wrapText="1"/>
    </xf>
    <xf numFmtId="40" fontId="44" fillId="29" borderId="49" xfId="114" applyNumberFormat="1" applyFont="1" applyFill="1" applyBorder="1" applyAlignment="1">
      <alignment vertical="center" wrapText="1"/>
    </xf>
    <xf numFmtId="40" fontId="44" fillId="29" borderId="50" xfId="114" applyNumberFormat="1" applyFont="1" applyFill="1" applyBorder="1" applyAlignment="1">
      <alignment vertical="center" wrapText="1"/>
    </xf>
    <xf numFmtId="40" fontId="47" fillId="29" borderId="48" xfId="114" applyNumberFormat="1" applyFont="1" applyFill="1" applyBorder="1" applyAlignment="1">
      <alignment horizontal="right" vertical="center"/>
    </xf>
    <xf numFmtId="40" fontId="44" fillId="29" borderId="14" xfId="114" applyNumberFormat="1" applyFont="1" applyFill="1" applyBorder="1" applyAlignment="1">
      <alignment vertical="center" wrapText="1"/>
    </xf>
    <xf numFmtId="40" fontId="44" fillId="29" borderId="15" xfId="114" applyNumberFormat="1" applyFont="1" applyFill="1" applyBorder="1" applyAlignment="1">
      <alignment vertical="center" wrapText="1"/>
    </xf>
    <xf numFmtId="40" fontId="44" fillId="29" borderId="16" xfId="114" applyNumberFormat="1" applyFont="1" applyFill="1" applyBorder="1" applyAlignment="1">
      <alignment vertical="center" wrapText="1"/>
    </xf>
    <xf numFmtId="40" fontId="47" fillId="29" borderId="14" xfId="114" applyNumberFormat="1" applyFont="1" applyFill="1" applyBorder="1" applyAlignment="1">
      <alignment horizontal="right" vertical="center"/>
    </xf>
    <xf numFmtId="40" fontId="44" fillId="29" borderId="17" xfId="114" applyNumberFormat="1" applyFont="1" applyFill="1" applyBorder="1" applyAlignment="1">
      <alignment vertical="center" wrapText="1"/>
    </xf>
    <xf numFmtId="40" fontId="44" fillId="29" borderId="18" xfId="114" applyNumberFormat="1" applyFont="1" applyFill="1" applyBorder="1" applyAlignment="1">
      <alignment vertical="center" wrapText="1"/>
    </xf>
    <xf numFmtId="40" fontId="44" fillId="29" borderId="19" xfId="114" applyNumberFormat="1" applyFont="1" applyFill="1" applyBorder="1" applyAlignment="1">
      <alignment vertical="center" wrapText="1"/>
    </xf>
    <xf numFmtId="40" fontId="47" fillId="29" borderId="17" xfId="114" applyNumberFormat="1" applyFont="1" applyFill="1" applyBorder="1" applyAlignment="1">
      <alignment horizontal="right" vertical="center"/>
    </xf>
    <xf numFmtId="40" fontId="44" fillId="29" borderId="53" xfId="114" applyNumberFormat="1" applyFont="1" applyFill="1" applyBorder="1" applyAlignment="1">
      <alignment vertical="center" wrapText="1"/>
    </xf>
    <xf numFmtId="40" fontId="44" fillId="29" borderId="54" xfId="114" applyNumberFormat="1" applyFont="1" applyFill="1" applyBorder="1" applyAlignment="1">
      <alignment vertical="center" wrapText="1"/>
    </xf>
    <xf numFmtId="40" fontId="44" fillId="29" borderId="55" xfId="114" applyNumberFormat="1" applyFont="1" applyFill="1" applyBorder="1" applyAlignment="1">
      <alignment vertical="center" wrapText="1"/>
    </xf>
    <xf numFmtId="40" fontId="47" fillId="29" borderId="53" xfId="114" applyNumberFormat="1" applyFont="1" applyFill="1" applyBorder="1" applyAlignment="1">
      <alignment horizontal="right" vertical="center"/>
    </xf>
    <xf numFmtId="193" fontId="44" fillId="29" borderId="57" xfId="114" applyNumberFormat="1" applyFont="1" applyFill="1" applyBorder="1" applyAlignment="1">
      <alignment vertical="center" wrapText="1"/>
    </xf>
    <xf numFmtId="0" fontId="44" fillId="0" borderId="0" xfId="0" applyFont="1" applyAlignment="1">
      <alignment vertical="center" wrapText="1"/>
    </xf>
    <xf numFmtId="40" fontId="47" fillId="29" borderId="51" xfId="114" applyNumberFormat="1" applyFont="1" applyFill="1" applyBorder="1" applyAlignment="1">
      <alignment horizontal="right" vertical="center"/>
    </xf>
    <xf numFmtId="40" fontId="47" fillId="29" borderId="41" xfId="114" applyNumberFormat="1" applyFont="1" applyFill="1" applyBorder="1" applyAlignment="1">
      <alignment horizontal="right" vertical="center"/>
    </xf>
    <xf numFmtId="40" fontId="47" fillId="29" borderId="42" xfId="114" applyNumberFormat="1" applyFont="1" applyFill="1" applyBorder="1" applyAlignment="1">
      <alignment horizontal="right" vertical="center"/>
    </xf>
    <xf numFmtId="40" fontId="47" fillId="29" borderId="56" xfId="114" applyNumberFormat="1" applyFont="1" applyFill="1" applyBorder="1" applyAlignment="1">
      <alignment horizontal="right" vertical="center"/>
    </xf>
    <xf numFmtId="0" fontId="47" fillId="0" borderId="39" xfId="0" applyFont="1" applyBorder="1" applyAlignment="1">
      <alignment horizontal="right" vertical="center"/>
    </xf>
    <xf numFmtId="0" fontId="45" fillId="27" borderId="58" xfId="0" applyFont="1" applyFill="1" applyBorder="1" applyAlignment="1">
      <alignment horizontal="center" vertical="center" shrinkToFit="1"/>
    </xf>
    <xf numFmtId="40" fontId="44" fillId="29" borderId="51" xfId="114" applyNumberFormat="1" applyFont="1" applyFill="1" applyBorder="1" applyAlignment="1">
      <alignment vertical="center" wrapText="1"/>
    </xf>
    <xf numFmtId="40" fontId="44" fillId="29" borderId="41" xfId="114" applyNumberFormat="1" applyFont="1" applyFill="1" applyBorder="1" applyAlignment="1">
      <alignment vertical="center" wrapText="1"/>
    </xf>
    <xf numFmtId="40" fontId="44" fillId="29" borderId="42" xfId="114" applyNumberFormat="1" applyFont="1" applyFill="1" applyBorder="1" applyAlignment="1">
      <alignment vertical="center" wrapText="1"/>
    </xf>
    <xf numFmtId="40" fontId="44" fillId="29" borderId="56" xfId="114" applyNumberFormat="1" applyFont="1" applyFill="1" applyBorder="1" applyAlignment="1">
      <alignment vertical="center" wrapText="1"/>
    </xf>
    <xf numFmtId="0" fontId="44" fillId="0" borderId="59" xfId="0" applyFont="1" applyBorder="1" applyAlignment="1">
      <alignment vertical="center" wrapText="1"/>
    </xf>
    <xf numFmtId="194" fontId="0" fillId="0" borderId="0" xfId="0" applyNumberFormat="1"/>
    <xf numFmtId="0" fontId="44" fillId="0" borderId="72" xfId="0" applyFont="1" applyBorder="1" applyAlignment="1">
      <alignment vertical="center" shrinkToFit="1"/>
    </xf>
    <xf numFmtId="0" fontId="44" fillId="0" borderId="72" xfId="0" applyFont="1" applyBorder="1" applyAlignment="1">
      <alignment vertical="center" wrapText="1"/>
    </xf>
    <xf numFmtId="192" fontId="44" fillId="0" borderId="73" xfId="0" applyNumberFormat="1" applyFont="1" applyBorder="1" applyAlignment="1">
      <alignment horizontal="center" vertical="center"/>
    </xf>
    <xf numFmtId="193" fontId="44" fillId="0" borderId="72" xfId="114" applyNumberFormat="1" applyFont="1" applyBorder="1" applyAlignment="1">
      <alignment vertical="center"/>
    </xf>
    <xf numFmtId="0" fontId="44" fillId="0" borderId="74" xfId="0" applyFont="1" applyBorder="1" applyAlignment="1">
      <alignment vertical="center"/>
    </xf>
    <xf numFmtId="0" fontId="44" fillId="0" borderId="75" xfId="0" applyFont="1" applyBorder="1" applyAlignment="1">
      <alignment vertical="center"/>
    </xf>
    <xf numFmtId="192" fontId="44" fillId="0" borderId="74" xfId="0" applyNumberFormat="1" applyFont="1" applyBorder="1" applyAlignment="1">
      <alignment horizontal="center" vertical="center"/>
    </xf>
    <xf numFmtId="192" fontId="44" fillId="0" borderId="75" xfId="0" applyNumberFormat="1" applyFont="1" applyBorder="1" applyAlignment="1">
      <alignment horizontal="center" vertical="center"/>
    </xf>
    <xf numFmtId="193" fontId="44" fillId="0" borderId="74" xfId="0" applyNumberFormat="1" applyFont="1" applyBorder="1" applyAlignment="1">
      <alignment vertical="center" wrapText="1"/>
    </xf>
    <xf numFmtId="193" fontId="44" fillId="0" borderId="76" xfId="0" applyNumberFormat="1" applyFont="1" applyBorder="1" applyAlignment="1">
      <alignment vertical="center" wrapText="1"/>
    </xf>
    <xf numFmtId="193" fontId="44" fillId="0" borderId="75" xfId="0" applyNumberFormat="1" applyFont="1" applyBorder="1" applyAlignment="1">
      <alignment vertical="center"/>
    </xf>
    <xf numFmtId="0" fontId="44" fillId="31" borderId="0" xfId="0" applyFont="1" applyFill="1" applyAlignment="1">
      <alignment vertical="center"/>
    </xf>
    <xf numFmtId="0" fontId="44" fillId="31" borderId="71" xfId="0" applyFont="1" applyFill="1" applyBorder="1" applyAlignment="1">
      <alignment vertical="center" shrinkToFit="1"/>
    </xf>
    <xf numFmtId="0" fontId="44" fillId="31" borderId="71" xfId="0" applyFont="1" applyFill="1" applyBorder="1" applyAlignment="1">
      <alignment vertical="center" wrapText="1"/>
    </xf>
    <xf numFmtId="192" fontId="44" fillId="31" borderId="77" xfId="0" applyNumberFormat="1" applyFont="1" applyFill="1" applyBorder="1" applyAlignment="1">
      <alignment horizontal="center" vertical="center"/>
    </xf>
    <xf numFmtId="193" fontId="44" fillId="31" borderId="71" xfId="114" applyNumberFormat="1" applyFont="1" applyFill="1" applyBorder="1" applyAlignment="1">
      <alignment vertical="center"/>
    </xf>
    <xf numFmtId="0" fontId="44" fillId="31" borderId="78" xfId="0" applyFont="1" applyFill="1" applyBorder="1" applyAlignment="1">
      <alignment vertical="center"/>
    </xf>
    <xf numFmtId="0" fontId="44" fillId="31" borderId="79" xfId="0" applyFont="1" applyFill="1" applyBorder="1" applyAlignment="1">
      <alignment vertical="center"/>
    </xf>
    <xf numFmtId="192" fontId="44" fillId="31" borderId="78" xfId="0" applyNumberFormat="1" applyFont="1" applyFill="1" applyBorder="1" applyAlignment="1">
      <alignment horizontal="center" vertical="center"/>
    </xf>
    <xf numFmtId="192" fontId="44" fillId="31" borderId="79" xfId="0" applyNumberFormat="1" applyFont="1" applyFill="1" applyBorder="1" applyAlignment="1">
      <alignment horizontal="center" vertical="center"/>
    </xf>
    <xf numFmtId="193" fontId="44" fillId="31" borderId="78" xfId="0" applyNumberFormat="1" applyFont="1" applyFill="1" applyBorder="1" applyAlignment="1">
      <alignment vertical="center" wrapText="1"/>
    </xf>
    <xf numFmtId="193" fontId="44" fillId="31" borderId="80" xfId="0" applyNumberFormat="1" applyFont="1" applyFill="1" applyBorder="1" applyAlignment="1">
      <alignment vertical="center" wrapText="1"/>
    </xf>
    <xf numFmtId="193" fontId="44" fillId="31" borderId="79" xfId="0" applyNumberFormat="1" applyFont="1" applyFill="1" applyBorder="1" applyAlignment="1">
      <alignment vertical="center"/>
    </xf>
    <xf numFmtId="192" fontId="44" fillId="0" borderId="62" xfId="0" applyNumberFormat="1" applyFont="1" applyBorder="1" applyAlignment="1">
      <alignment horizontal="center" vertical="center"/>
    </xf>
    <xf numFmtId="0" fontId="44" fillId="0" borderId="69" xfId="0" applyFont="1" applyBorder="1" applyAlignment="1">
      <alignment vertical="center"/>
    </xf>
    <xf numFmtId="0" fontId="44" fillId="0" borderId="61" xfId="0" applyFont="1" applyBorder="1" applyAlignment="1">
      <alignment vertical="center"/>
    </xf>
    <xf numFmtId="192" fontId="44" fillId="0" borderId="69" xfId="0" applyNumberFormat="1" applyFont="1" applyBorder="1" applyAlignment="1">
      <alignment horizontal="center" vertical="center"/>
    </xf>
    <xf numFmtId="192" fontId="44" fillId="0" borderId="61" xfId="0" applyNumberFormat="1" applyFont="1" applyBorder="1" applyAlignment="1">
      <alignment horizontal="center" vertical="center"/>
    </xf>
    <xf numFmtId="193" fontId="44" fillId="0" borderId="69" xfId="0" applyNumberFormat="1" applyFont="1" applyBorder="1" applyAlignment="1">
      <alignment vertical="center" wrapText="1"/>
    </xf>
    <xf numFmtId="193" fontId="44" fillId="0" borderId="60" xfId="0" applyNumberFormat="1" applyFont="1" applyBorder="1" applyAlignment="1">
      <alignment vertical="center" wrapText="1"/>
    </xf>
    <xf numFmtId="193" fontId="44" fillId="0" borderId="61" xfId="0" applyNumberFormat="1" applyFont="1" applyBorder="1" applyAlignment="1">
      <alignment vertical="center"/>
    </xf>
    <xf numFmtId="0" fontId="44" fillId="32" borderId="70" xfId="0" applyFont="1" applyFill="1" applyBorder="1" applyAlignment="1">
      <alignment vertical="center" shrinkToFit="1"/>
    </xf>
    <xf numFmtId="0" fontId="44" fillId="32" borderId="70" xfId="0" applyFont="1" applyFill="1" applyBorder="1" applyAlignment="1">
      <alignment vertical="center" wrapText="1"/>
    </xf>
    <xf numFmtId="0" fontId="44" fillId="30" borderId="30" xfId="0" applyFont="1" applyFill="1" applyBorder="1" applyAlignment="1">
      <alignment vertical="center" shrinkToFit="1"/>
    </xf>
    <xf numFmtId="0" fontId="44" fillId="30" borderId="30" xfId="0" applyFont="1" applyFill="1" applyBorder="1" applyAlignment="1">
      <alignment vertical="center"/>
    </xf>
    <xf numFmtId="40" fontId="44" fillId="0" borderId="0" xfId="114" applyNumberFormat="1" applyFont="1" applyFill="1" applyBorder="1" applyAlignment="1">
      <alignment vertical="center" wrapText="1"/>
    </xf>
    <xf numFmtId="40" fontId="44" fillId="0" borderId="48" xfId="114" applyNumberFormat="1" applyFont="1" applyFill="1" applyBorder="1" applyAlignment="1">
      <alignment vertical="center" wrapText="1"/>
    </xf>
    <xf numFmtId="40" fontId="47" fillId="0" borderId="51" xfId="114" applyNumberFormat="1" applyFont="1" applyFill="1" applyBorder="1" applyAlignment="1">
      <alignment horizontal="right" vertical="center"/>
    </xf>
    <xf numFmtId="40" fontId="47" fillId="0" borderId="48" xfId="114" applyNumberFormat="1" applyFont="1" applyFill="1" applyBorder="1" applyAlignment="1">
      <alignment horizontal="right" vertical="center"/>
    </xf>
    <xf numFmtId="40" fontId="44" fillId="0" borderId="49" xfId="114" applyNumberFormat="1" applyFont="1" applyFill="1" applyBorder="1" applyAlignment="1">
      <alignment vertical="center" wrapText="1"/>
    </xf>
    <xf numFmtId="40" fontId="44" fillId="0" borderId="50" xfId="114" applyNumberFormat="1" applyFont="1" applyFill="1" applyBorder="1" applyAlignment="1">
      <alignment vertical="center" wrapText="1"/>
    </xf>
    <xf numFmtId="40" fontId="44" fillId="0" borderId="51" xfId="114" applyNumberFormat="1" applyFont="1" applyFill="1" applyBorder="1" applyAlignment="1">
      <alignment vertical="center" wrapText="1"/>
    </xf>
    <xf numFmtId="40" fontId="44" fillId="0" borderId="14" xfId="114" applyNumberFormat="1" applyFont="1" applyFill="1" applyBorder="1" applyAlignment="1">
      <alignment vertical="center" wrapText="1"/>
    </xf>
    <xf numFmtId="40" fontId="47" fillId="0" borderId="41" xfId="114" applyNumberFormat="1" applyFont="1" applyFill="1" applyBorder="1" applyAlignment="1">
      <alignment horizontal="right" vertical="center"/>
    </xf>
    <xf numFmtId="40" fontId="47" fillId="0" borderId="14" xfId="114" applyNumberFormat="1" applyFont="1" applyFill="1" applyBorder="1" applyAlignment="1">
      <alignment horizontal="right" vertical="center"/>
    </xf>
    <xf numFmtId="40" fontId="44" fillId="0" borderId="15" xfId="114" applyNumberFormat="1" applyFont="1" applyFill="1" applyBorder="1" applyAlignment="1">
      <alignment vertical="center" wrapText="1"/>
    </xf>
    <xf numFmtId="40" fontId="44" fillId="0" borderId="16" xfId="114" applyNumberFormat="1" applyFont="1" applyFill="1" applyBorder="1" applyAlignment="1">
      <alignment vertical="center" wrapText="1"/>
    </xf>
    <xf numFmtId="40" fontId="44" fillId="0" borderId="41" xfId="114" applyNumberFormat="1" applyFont="1" applyFill="1" applyBorder="1" applyAlignment="1">
      <alignment vertical="center" wrapText="1"/>
    </xf>
    <xf numFmtId="40" fontId="44" fillId="0" borderId="17" xfId="114" applyNumberFormat="1" applyFont="1" applyFill="1" applyBorder="1" applyAlignment="1">
      <alignment vertical="center" wrapText="1"/>
    </xf>
    <xf numFmtId="40" fontId="47" fillId="0" borderId="42" xfId="114" applyNumberFormat="1" applyFont="1" applyFill="1" applyBorder="1" applyAlignment="1">
      <alignment horizontal="right" vertical="center"/>
    </xf>
    <xf numFmtId="40" fontId="47" fillId="0" borderId="17" xfId="114" applyNumberFormat="1" applyFont="1" applyFill="1" applyBorder="1" applyAlignment="1">
      <alignment horizontal="right" vertical="center"/>
    </xf>
    <xf numFmtId="40" fontId="44" fillId="0" borderId="18" xfId="114" applyNumberFormat="1" applyFont="1" applyFill="1" applyBorder="1" applyAlignment="1">
      <alignment vertical="center" wrapText="1"/>
    </xf>
    <xf numFmtId="40" fontId="44" fillId="0" borderId="19" xfId="114" applyNumberFormat="1" applyFont="1" applyFill="1" applyBorder="1" applyAlignment="1">
      <alignment vertical="center" wrapText="1"/>
    </xf>
    <xf numFmtId="40" fontId="44" fillId="0" borderId="42" xfId="114" applyNumberFormat="1" applyFont="1" applyFill="1" applyBorder="1" applyAlignment="1">
      <alignment vertical="center" wrapText="1"/>
    </xf>
    <xf numFmtId="0" fontId="44" fillId="34" borderId="14" xfId="0" applyFont="1" applyFill="1" applyBorder="1" applyAlignment="1">
      <alignment vertical="center" shrinkToFit="1"/>
    </xf>
    <xf numFmtId="0" fontId="44" fillId="34" borderId="14" xfId="0" applyFont="1" applyFill="1" applyBorder="1" applyAlignment="1">
      <alignment vertical="center"/>
    </xf>
    <xf numFmtId="40" fontId="44" fillId="33" borderId="53" xfId="114" applyNumberFormat="1" applyFont="1" applyFill="1" applyBorder="1" applyAlignment="1">
      <alignment vertical="center" wrapText="1"/>
    </xf>
    <xf numFmtId="40" fontId="44" fillId="33" borderId="48" xfId="114" applyNumberFormat="1" applyFont="1" applyFill="1" applyBorder="1" applyAlignment="1">
      <alignment vertical="center" wrapText="1"/>
    </xf>
    <xf numFmtId="40" fontId="47" fillId="33" borderId="56" xfId="114" applyNumberFormat="1" applyFont="1" applyFill="1" applyBorder="1" applyAlignment="1">
      <alignment horizontal="right" vertical="center"/>
    </xf>
    <xf numFmtId="40" fontId="47" fillId="33" borderId="53" xfId="114" applyNumberFormat="1" applyFont="1" applyFill="1" applyBorder="1" applyAlignment="1">
      <alignment horizontal="right" vertical="center"/>
    </xf>
    <xf numFmtId="40" fontId="44" fillId="33" borderId="54" xfId="114" applyNumberFormat="1" applyFont="1" applyFill="1" applyBorder="1" applyAlignment="1">
      <alignment vertical="center" wrapText="1"/>
    </xf>
    <xf numFmtId="40" fontId="44" fillId="33" borderId="55" xfId="114" applyNumberFormat="1" applyFont="1" applyFill="1" applyBorder="1" applyAlignment="1">
      <alignment vertical="center" wrapText="1"/>
    </xf>
    <xf numFmtId="40" fontId="44" fillId="33" borderId="56" xfId="114" applyNumberFormat="1" applyFont="1" applyFill="1" applyBorder="1" applyAlignment="1">
      <alignment vertical="center" wrapText="1"/>
    </xf>
    <xf numFmtId="193" fontId="44" fillId="33" borderId="57" xfId="114" applyNumberFormat="1" applyFont="1" applyFill="1" applyBorder="1" applyAlignment="1">
      <alignment vertical="center" wrapText="1"/>
    </xf>
    <xf numFmtId="2" fontId="44" fillId="0" borderId="0" xfId="0" applyNumberFormat="1" applyFont="1" applyAlignment="1">
      <alignment vertical="top" wrapText="1"/>
    </xf>
    <xf numFmtId="196" fontId="44" fillId="0" borderId="0" xfId="0" applyNumberFormat="1" applyFont="1" applyAlignment="1">
      <alignment vertical="top" wrapText="1"/>
    </xf>
    <xf numFmtId="40" fontId="44" fillId="33" borderId="65" xfId="114" applyNumberFormat="1" applyFont="1" applyFill="1" applyBorder="1" applyAlignment="1">
      <alignment vertical="center" wrapText="1"/>
    </xf>
    <xf numFmtId="197" fontId="44" fillId="0" borderId="52" xfId="114" applyNumberFormat="1" applyFont="1" applyFill="1" applyBorder="1" applyAlignment="1">
      <alignment vertical="center" wrapText="1"/>
    </xf>
    <xf numFmtId="197" fontId="44" fillId="0" borderId="23" xfId="114" applyNumberFormat="1" applyFont="1" applyFill="1" applyBorder="1" applyAlignment="1">
      <alignment vertical="center" wrapText="1"/>
    </xf>
    <xf numFmtId="197" fontId="44" fillId="0" borderId="24" xfId="114" applyNumberFormat="1" applyFont="1" applyFill="1" applyBorder="1" applyAlignment="1">
      <alignment vertical="center" wrapText="1"/>
    </xf>
    <xf numFmtId="197" fontId="44" fillId="29" borderId="52" xfId="114" applyNumberFormat="1" applyFont="1" applyFill="1" applyBorder="1" applyAlignment="1">
      <alignment vertical="center" wrapText="1"/>
    </xf>
    <xf numFmtId="197" fontId="44" fillId="29" borderId="23" xfId="114" applyNumberFormat="1" applyFont="1" applyFill="1" applyBorder="1" applyAlignment="1">
      <alignment vertical="center" wrapText="1"/>
    </xf>
    <xf numFmtId="197" fontId="44" fillId="29" borderId="24" xfId="114" applyNumberFormat="1" applyFont="1" applyFill="1" applyBorder="1" applyAlignment="1">
      <alignment vertical="center" wrapText="1"/>
    </xf>
    <xf numFmtId="197" fontId="44" fillId="29" borderId="68" xfId="114" applyNumberFormat="1" applyFont="1" applyFill="1" applyBorder="1" applyAlignment="1">
      <alignment vertical="center" wrapText="1"/>
    </xf>
    <xf numFmtId="197" fontId="44" fillId="29" borderId="61" xfId="114" applyNumberFormat="1" applyFont="1" applyFill="1" applyBorder="1" applyAlignment="1">
      <alignment vertical="center" wrapText="1"/>
    </xf>
    <xf numFmtId="197" fontId="44" fillId="29" borderId="64" xfId="114" applyNumberFormat="1" applyFont="1" applyFill="1" applyBorder="1" applyAlignment="1">
      <alignment vertical="center" wrapText="1"/>
    </xf>
    <xf numFmtId="198" fontId="44" fillId="29" borderId="57" xfId="114" applyNumberFormat="1" applyFont="1" applyFill="1" applyBorder="1" applyAlignment="1">
      <alignment vertical="center" wrapText="1"/>
    </xf>
    <xf numFmtId="197" fontId="44" fillId="0" borderId="81" xfId="114" applyNumberFormat="1" applyFont="1" applyFill="1" applyBorder="1" applyAlignment="1">
      <alignment vertical="center" wrapText="1"/>
    </xf>
    <xf numFmtId="197" fontId="44" fillId="0" borderId="17" xfId="114" applyNumberFormat="1" applyFont="1" applyFill="1" applyBorder="1" applyAlignment="1">
      <alignment vertical="center" wrapText="1"/>
    </xf>
    <xf numFmtId="20" fontId="44" fillId="0" borderId="0" xfId="0" applyNumberFormat="1" applyFont="1" applyAlignment="1">
      <alignment vertical="top"/>
    </xf>
    <xf numFmtId="197" fontId="44" fillId="0" borderId="68" xfId="114" applyNumberFormat="1" applyFont="1" applyFill="1" applyBorder="1" applyAlignment="1">
      <alignment vertical="center" wrapText="1"/>
    </xf>
    <xf numFmtId="197" fontId="44" fillId="0" borderId="61" xfId="114" applyNumberFormat="1" applyFont="1" applyFill="1" applyBorder="1" applyAlignment="1">
      <alignment vertical="center" wrapText="1"/>
    </xf>
    <xf numFmtId="197" fontId="44" fillId="0" borderId="82" xfId="114" applyNumberFormat="1" applyFont="1" applyFill="1" applyBorder="1" applyAlignment="1">
      <alignment vertical="center" wrapText="1"/>
    </xf>
    <xf numFmtId="197" fontId="44" fillId="0" borderId="83" xfId="114" applyNumberFormat="1" applyFont="1" applyFill="1" applyBorder="1" applyAlignment="1">
      <alignment vertical="center" wrapText="1"/>
    </xf>
    <xf numFmtId="197" fontId="44" fillId="0" borderId="84" xfId="114" applyNumberFormat="1" applyFont="1" applyFill="1" applyBorder="1" applyAlignment="1">
      <alignment vertical="center" wrapText="1"/>
    </xf>
    <xf numFmtId="197" fontId="44" fillId="0" borderId="67" xfId="114" applyNumberFormat="1" applyFont="1" applyFill="1" applyBorder="1" applyAlignment="1">
      <alignment vertical="center" wrapText="1"/>
    </xf>
    <xf numFmtId="197" fontId="44" fillId="0" borderId="60" xfId="114" applyNumberFormat="1" applyFont="1" applyFill="1" applyBorder="1" applyAlignment="1">
      <alignment vertical="center" wrapText="1"/>
    </xf>
    <xf numFmtId="197" fontId="44" fillId="0" borderId="63" xfId="114" applyNumberFormat="1" applyFont="1" applyFill="1" applyBorder="1" applyAlignment="1">
      <alignment vertical="center" wrapText="1"/>
    </xf>
    <xf numFmtId="197" fontId="44" fillId="29" borderId="15" xfId="114" applyNumberFormat="1" applyFont="1" applyFill="1" applyBorder="1" applyAlignment="1">
      <alignment vertical="center" wrapText="1"/>
    </xf>
    <xf numFmtId="197" fontId="44" fillId="29" borderId="18" xfId="114" applyNumberFormat="1" applyFont="1" applyFill="1" applyBorder="1" applyAlignment="1">
      <alignment vertical="center" wrapText="1"/>
    </xf>
    <xf numFmtId="199" fontId="44" fillId="0" borderId="18" xfId="114" applyNumberFormat="1" applyFont="1" applyFill="1" applyBorder="1" applyAlignment="1">
      <alignment vertical="center" wrapText="1"/>
    </xf>
    <xf numFmtId="199" fontId="44" fillId="0" borderId="24" xfId="114" applyNumberFormat="1" applyFont="1" applyFill="1" applyBorder="1" applyAlignment="1">
      <alignment vertical="center" wrapText="1"/>
    </xf>
    <xf numFmtId="199" fontId="44" fillId="0" borderId="64" xfId="114" applyNumberFormat="1" applyFont="1" applyFill="1" applyBorder="1" applyAlignment="1">
      <alignment vertical="center" wrapText="1"/>
    </xf>
    <xf numFmtId="193" fontId="44" fillId="29" borderId="34" xfId="114" applyNumberFormat="1" applyFont="1" applyFill="1" applyBorder="1" applyAlignment="1">
      <alignment vertical="center" wrapText="1"/>
    </xf>
    <xf numFmtId="199" fontId="47" fillId="0" borderId="17" xfId="114" applyNumberFormat="1" applyFont="1" applyFill="1" applyBorder="1" applyAlignment="1">
      <alignment horizontal="right" vertical="center"/>
    </xf>
    <xf numFmtId="199" fontId="47" fillId="0" borderId="14" xfId="114" applyNumberFormat="1" applyFont="1" applyFill="1" applyBorder="1" applyAlignment="1">
      <alignment horizontal="right" vertical="center"/>
    </xf>
    <xf numFmtId="199" fontId="47" fillId="0" borderId="66" xfId="114" applyNumberFormat="1" applyFont="1" applyFill="1" applyBorder="1" applyAlignment="1">
      <alignment horizontal="right" vertical="center"/>
    </xf>
    <xf numFmtId="0" fontId="44" fillId="31" borderId="14" xfId="0" applyFont="1" applyFill="1" applyBorder="1" applyAlignment="1">
      <alignment vertical="center" shrinkToFit="1"/>
    </xf>
    <xf numFmtId="0" fontId="44" fillId="31" borderId="14" xfId="0" applyFont="1" applyFill="1" applyBorder="1" applyAlignment="1">
      <alignment vertical="center" wrapText="1"/>
    </xf>
    <xf numFmtId="0" fontId="44" fillId="35" borderId="14" xfId="0" applyFont="1" applyFill="1" applyBorder="1" applyAlignment="1">
      <alignment vertical="center" shrinkToFit="1"/>
    </xf>
    <xf numFmtId="0" fontId="44" fillId="35" borderId="14" xfId="0" applyFont="1" applyFill="1" applyBorder="1" applyAlignment="1">
      <alignment vertical="center" wrapText="1"/>
    </xf>
    <xf numFmtId="199" fontId="47" fillId="29" borderId="48" xfId="114" applyNumberFormat="1" applyFont="1" applyFill="1" applyBorder="1" applyAlignment="1">
      <alignment horizontal="right" vertical="center"/>
    </xf>
    <xf numFmtId="197" fontId="44" fillId="29" borderId="82" xfId="114" applyNumberFormat="1" applyFont="1" applyFill="1" applyBorder="1" applyAlignment="1">
      <alignment vertical="center" wrapText="1"/>
    </xf>
    <xf numFmtId="197" fontId="44" fillId="29" borderId="67" xfId="114" applyNumberFormat="1" applyFont="1" applyFill="1" applyBorder="1" applyAlignment="1">
      <alignment vertical="center" wrapText="1"/>
    </xf>
    <xf numFmtId="40" fontId="47" fillId="0" borderId="53" xfId="114" applyNumberFormat="1" applyFont="1" applyFill="1" applyBorder="1" applyAlignment="1">
      <alignment horizontal="right" vertical="center"/>
    </xf>
    <xf numFmtId="40" fontId="44" fillId="0" borderId="54" xfId="114" applyNumberFormat="1" applyFont="1" applyFill="1" applyBorder="1" applyAlignment="1">
      <alignment vertical="center" wrapText="1"/>
    </xf>
    <xf numFmtId="40" fontId="44" fillId="0" borderId="55" xfId="114" applyNumberFormat="1" applyFont="1" applyFill="1" applyBorder="1" applyAlignment="1">
      <alignment vertical="center" wrapText="1"/>
    </xf>
    <xf numFmtId="40" fontId="44" fillId="0" borderId="56" xfId="114" applyNumberFormat="1" applyFont="1" applyFill="1" applyBorder="1" applyAlignment="1">
      <alignment vertical="center" wrapText="1"/>
    </xf>
    <xf numFmtId="193" fontId="44" fillId="0" borderId="57" xfId="114" applyNumberFormat="1" applyFont="1" applyFill="1" applyBorder="1" applyAlignment="1">
      <alignment vertical="center" wrapText="1"/>
    </xf>
    <xf numFmtId="199" fontId="47" fillId="29" borderId="17" xfId="114" applyNumberFormat="1" applyFont="1" applyFill="1" applyBorder="1" applyAlignment="1">
      <alignment horizontal="right" vertical="center"/>
    </xf>
    <xf numFmtId="197" fontId="44" fillId="29" borderId="63" xfId="114" applyNumberFormat="1" applyFont="1" applyFill="1" applyBorder="1" applyAlignment="1">
      <alignment vertical="center" wrapText="1"/>
    </xf>
  </cellXfs>
  <cellStyles count="11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rgs.style" xfId="19" xr:uid="{00000000-0005-0000-0000-000012000000}"/>
    <cellStyle name="Calc Currency (0)" xfId="20" xr:uid="{00000000-0005-0000-0000-000013000000}"/>
    <cellStyle name="Calc Currency (2)" xfId="21" xr:uid="{00000000-0005-0000-0000-000014000000}"/>
    <cellStyle name="Calc Percent (0)" xfId="22" xr:uid="{00000000-0005-0000-0000-000015000000}"/>
    <cellStyle name="Calc Percent (1)" xfId="23" xr:uid="{00000000-0005-0000-0000-000016000000}"/>
    <cellStyle name="Calc Percent (2)" xfId="24" xr:uid="{00000000-0005-0000-0000-000017000000}"/>
    <cellStyle name="Calc Units (0)" xfId="25" xr:uid="{00000000-0005-0000-0000-000018000000}"/>
    <cellStyle name="Calc Units (1)" xfId="26" xr:uid="{00000000-0005-0000-0000-000019000000}"/>
    <cellStyle name="Calc Units (2)" xfId="27" xr:uid="{00000000-0005-0000-0000-00001A000000}"/>
    <cellStyle name="Comma [0]_!!!GO" xfId="28" xr:uid="{00000000-0005-0000-0000-00001B000000}"/>
    <cellStyle name="Comma [00]" xfId="29" xr:uid="{00000000-0005-0000-0000-00001C000000}"/>
    <cellStyle name="Comma_!!!GO" xfId="30" xr:uid="{00000000-0005-0000-0000-00001D000000}"/>
    <cellStyle name="Copied" xfId="31" xr:uid="{00000000-0005-0000-0000-00001E000000}"/>
    <cellStyle name="Currency [0]_!!!GO" xfId="32" xr:uid="{00000000-0005-0000-0000-00001F000000}"/>
    <cellStyle name="Currency [00]" xfId="33" xr:uid="{00000000-0005-0000-0000-000020000000}"/>
    <cellStyle name="Currency_!!!GO" xfId="34" xr:uid="{00000000-0005-0000-0000-000021000000}"/>
    <cellStyle name="Date Short" xfId="35" xr:uid="{00000000-0005-0000-0000-000022000000}"/>
    <cellStyle name="Enter Currency (0)" xfId="36" xr:uid="{00000000-0005-0000-0000-000023000000}"/>
    <cellStyle name="Enter Currency (2)" xfId="37" xr:uid="{00000000-0005-0000-0000-000024000000}"/>
    <cellStyle name="Enter Units (0)" xfId="38" xr:uid="{00000000-0005-0000-0000-000025000000}"/>
    <cellStyle name="Enter Units (1)" xfId="39" xr:uid="{00000000-0005-0000-0000-000026000000}"/>
    <cellStyle name="Enter Units (2)" xfId="40" xr:uid="{00000000-0005-0000-0000-000027000000}"/>
    <cellStyle name="Entered" xfId="41" xr:uid="{00000000-0005-0000-0000-000028000000}"/>
    <cellStyle name="Followed Hyperlink" xfId="42" xr:uid="{00000000-0005-0000-0000-000029000000}"/>
    <cellStyle name="Grey" xfId="43" xr:uid="{00000000-0005-0000-0000-00002A000000}"/>
    <cellStyle name="Header1" xfId="44" xr:uid="{00000000-0005-0000-0000-00002B000000}"/>
    <cellStyle name="Header2" xfId="45" xr:uid="{00000000-0005-0000-0000-00002C000000}"/>
    <cellStyle name="HEADINGS" xfId="46" xr:uid="{00000000-0005-0000-0000-00002D000000}"/>
    <cellStyle name="HEADINGSTOP" xfId="47" xr:uid="{00000000-0005-0000-0000-00002E000000}"/>
    <cellStyle name="Hyperlink" xfId="48" xr:uid="{00000000-0005-0000-0000-00002F000000}"/>
    <cellStyle name="Input [yellow]" xfId="49" xr:uid="{00000000-0005-0000-0000-000030000000}"/>
    <cellStyle name="Link Currency (0)" xfId="50" xr:uid="{00000000-0005-0000-0000-000031000000}"/>
    <cellStyle name="Link Currency (2)" xfId="51" xr:uid="{00000000-0005-0000-0000-000032000000}"/>
    <cellStyle name="Link Units (0)" xfId="52" xr:uid="{00000000-0005-0000-0000-000033000000}"/>
    <cellStyle name="Link Units (1)" xfId="53" xr:uid="{00000000-0005-0000-0000-000034000000}"/>
    <cellStyle name="Link Units (2)" xfId="54" xr:uid="{00000000-0005-0000-0000-000035000000}"/>
    <cellStyle name="Millares [0]_BRASIL (2)" xfId="55" xr:uid="{00000000-0005-0000-0000-000036000000}"/>
    <cellStyle name="Millares_5670-t123" xfId="56" xr:uid="{00000000-0005-0000-0000-000037000000}"/>
    <cellStyle name="Milliers [0]_!!!GO" xfId="57" xr:uid="{00000000-0005-0000-0000-000038000000}"/>
    <cellStyle name="Milliers_!!!GO" xfId="58" xr:uid="{00000000-0005-0000-0000-000039000000}"/>
    <cellStyle name="Moneda [0]_BRASIL (2)" xfId="59" xr:uid="{00000000-0005-0000-0000-00003A000000}"/>
    <cellStyle name="Moneda_5670-t123" xfId="60" xr:uid="{00000000-0005-0000-0000-00003B000000}"/>
    <cellStyle name="Mon騁aire [0]_!!!GO" xfId="61" xr:uid="{00000000-0005-0000-0000-00003C000000}"/>
    <cellStyle name="Mon騁aire_!!!GO" xfId="62" xr:uid="{00000000-0005-0000-0000-00003D000000}"/>
    <cellStyle name="Normal - Style1" xfId="63" xr:uid="{00000000-0005-0000-0000-00003E000000}"/>
    <cellStyle name="Normal_!!!GO" xfId="64" xr:uid="{00000000-0005-0000-0000-00003F000000}"/>
    <cellStyle name="Normale_LSCO0697" xfId="65" xr:uid="{00000000-0005-0000-0000-000040000000}"/>
    <cellStyle name="per.style" xfId="66" xr:uid="{00000000-0005-0000-0000-000041000000}"/>
    <cellStyle name="Percent [0]" xfId="67" xr:uid="{00000000-0005-0000-0000-000042000000}"/>
    <cellStyle name="Percent [00]" xfId="68" xr:uid="{00000000-0005-0000-0000-000043000000}"/>
    <cellStyle name="Percent [2]" xfId="69" xr:uid="{00000000-0005-0000-0000-000044000000}"/>
    <cellStyle name="Percent_#6 Temps &amp; Contractors" xfId="70" xr:uid="{00000000-0005-0000-0000-000045000000}"/>
    <cellStyle name="PrePop Currency (0)" xfId="71" xr:uid="{00000000-0005-0000-0000-000046000000}"/>
    <cellStyle name="PrePop Currency (2)" xfId="72" xr:uid="{00000000-0005-0000-0000-000047000000}"/>
    <cellStyle name="PrePop Units (0)" xfId="73" xr:uid="{00000000-0005-0000-0000-000048000000}"/>
    <cellStyle name="PrePop Units (1)" xfId="74" xr:uid="{00000000-0005-0000-0000-000049000000}"/>
    <cellStyle name="PrePop Units (2)" xfId="75" xr:uid="{00000000-0005-0000-0000-00004A000000}"/>
    <cellStyle name="pricing" xfId="76" xr:uid="{00000000-0005-0000-0000-00004B000000}"/>
    <cellStyle name="PSHeading" xfId="77" xr:uid="{00000000-0005-0000-0000-00004C000000}"/>
    <cellStyle name="regstoresfromspecstores" xfId="78" xr:uid="{00000000-0005-0000-0000-00004D000000}"/>
    <cellStyle name="RevList" xfId="79" xr:uid="{00000000-0005-0000-0000-00004E000000}"/>
    <cellStyle name="SHADEDSTORES" xfId="80" xr:uid="{00000000-0005-0000-0000-00004F000000}"/>
    <cellStyle name="specstores" xfId="81" xr:uid="{00000000-0005-0000-0000-000050000000}"/>
    <cellStyle name="Subtotal" xfId="82" xr:uid="{00000000-0005-0000-0000-000051000000}"/>
    <cellStyle name="Text Indent A" xfId="83" xr:uid="{00000000-0005-0000-0000-000052000000}"/>
    <cellStyle name="Text Indent B" xfId="84" xr:uid="{00000000-0005-0000-0000-000053000000}"/>
    <cellStyle name="Text Indent C" xfId="85" xr:uid="{00000000-0005-0000-0000-000054000000}"/>
    <cellStyle name="アクセント 1" xfId="86" builtinId="29" customBuiltin="1"/>
    <cellStyle name="アクセント 2" xfId="87" builtinId="33" customBuiltin="1"/>
    <cellStyle name="アクセント 3" xfId="88" builtinId="37" customBuiltin="1"/>
    <cellStyle name="アクセント 4" xfId="89" builtinId="41" customBuiltin="1"/>
    <cellStyle name="アクセント 5" xfId="90" builtinId="45" customBuiltin="1"/>
    <cellStyle name="アクセント 6" xfId="91" builtinId="49" customBuiltin="1"/>
    <cellStyle name="タイトル" xfId="92" builtinId="15" customBuiltin="1"/>
    <cellStyle name="チェック セル" xfId="93" builtinId="23" customBuiltin="1"/>
    <cellStyle name="どちらでもない" xfId="94" builtinId="28" customBuiltin="1"/>
    <cellStyle name="メモ" xfId="95" builtinId="10" customBuiltin="1"/>
    <cellStyle name="リンク セル" xfId="96" builtinId="24" customBuiltin="1"/>
    <cellStyle name="悪い" xfId="97" builtinId="27" customBuiltin="1"/>
    <cellStyle name="開発計画書スタイル" xfId="98" xr:uid="{00000000-0005-0000-0000-000061000000}"/>
    <cellStyle name="計算" xfId="99" builtinId="22" customBuiltin="1"/>
    <cellStyle name="警告文" xfId="100" builtinId="11" customBuiltin="1"/>
    <cellStyle name="桁区切り" xfId="114" builtinId="6"/>
    <cellStyle name="桁区切り 2" xfId="101" xr:uid="{00000000-0005-0000-0000-000065000000}"/>
    <cellStyle name="見出し 1" xfId="102" builtinId="16" customBuiltin="1"/>
    <cellStyle name="見出し 2" xfId="103" builtinId="17" customBuiltin="1"/>
    <cellStyle name="見出し 3" xfId="104" builtinId="18" customBuiltin="1"/>
    <cellStyle name="見出し 4" xfId="105" builtinId="19" customBuiltin="1"/>
    <cellStyle name="集計" xfId="106" builtinId="25" customBuiltin="1"/>
    <cellStyle name="出力" xfId="107" builtinId="21" customBuiltin="1"/>
    <cellStyle name="説明文" xfId="108" builtinId="53" customBuiltin="1"/>
    <cellStyle name="入力" xfId="109" builtinId="20" customBuiltin="1"/>
    <cellStyle name="標?_Pacific Region P&amp;L" xfId="110" xr:uid="{00000000-0005-0000-0000-00006E000000}"/>
    <cellStyle name="標準" xfId="0" builtinId="0"/>
    <cellStyle name="標準 2" xfId="111" xr:uid="{00000000-0005-0000-0000-000070000000}"/>
    <cellStyle name="標準 3" xfId="112" xr:uid="{00000000-0005-0000-0000-000071000000}"/>
    <cellStyle name="良い" xfId="113" builtinId="26" customBuiltin="1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EAEAEA"/>
      <color rgb="FFFFFFCC"/>
      <color rgb="FFCC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46</xdr:row>
      <xdr:rowOff>0</xdr:rowOff>
    </xdr:from>
    <xdr:to>
      <xdr:col>3</xdr:col>
      <xdr:colOff>1162050</xdr:colOff>
      <xdr:row>50</xdr:row>
      <xdr:rowOff>28575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34F9F189-92D8-E3DE-F1B5-86FC9DF5C532}"/>
            </a:ext>
          </a:extLst>
        </xdr:cNvPr>
        <xdr:cNvSpPr/>
      </xdr:nvSpPr>
      <xdr:spPr>
        <a:xfrm>
          <a:off x="704850" y="9705975"/>
          <a:ext cx="2019300" cy="638175"/>
        </a:xfrm>
        <a:prstGeom prst="wedgeRectCallout">
          <a:avLst>
            <a:gd name="adj1" fmla="val 19510"/>
            <a:gd name="adj2" fmla="val -9570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課題</a:t>
          </a:r>
          <a:r>
            <a:rPr kumimoji="1" lang="en-US" altLang="ja-JP" sz="1100"/>
            <a:t>No</a:t>
          </a:r>
          <a:r>
            <a:rPr kumimoji="1" lang="ja-JP" altLang="en-US" sz="1100"/>
            <a:t>毎に記載する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R67"/>
  <sheetViews>
    <sheetView tabSelected="1" workbookViewId="0">
      <selection activeCell="A41" sqref="A41:XFD47"/>
    </sheetView>
  </sheetViews>
  <sheetFormatPr defaultRowHeight="12" x14ac:dyDescent="0.15"/>
  <cols>
    <col min="1" max="1" width="0.625" style="1" customWidth="1"/>
    <col min="2" max="2" width="6" style="1" customWidth="1"/>
    <col min="3" max="3" width="6.25" style="1" customWidth="1"/>
    <col min="4" max="4" width="14.75" style="2" customWidth="1"/>
    <col min="5" max="5" width="5.625" style="11" customWidth="1"/>
    <col min="6" max="7" width="5.875" style="58" customWidth="1"/>
    <col min="8" max="8" width="6.25" style="58" customWidth="1"/>
    <col min="9" max="9" width="9.625" style="1" hidden="1" customWidth="1"/>
    <col min="10" max="10" width="6.625" style="1" hidden="1" customWidth="1"/>
    <col min="11" max="13" width="5.625" style="11" hidden="1" customWidth="1"/>
    <col min="14" max="43" width="5.875" style="2" customWidth="1"/>
    <col min="44" max="44" width="5.875" style="1" customWidth="1"/>
    <col min="45" max="16384" width="9" style="1"/>
  </cols>
  <sheetData>
    <row r="1" spans="2:44" s="12" customFormat="1" ht="17.25" x14ac:dyDescent="0.2">
      <c r="B1" s="3" t="s">
        <v>10</v>
      </c>
      <c r="D1" s="14">
        <v>44316</v>
      </c>
      <c r="E1" s="43" t="s">
        <v>75</v>
      </c>
      <c r="F1" s="51"/>
      <c r="G1" s="51"/>
      <c r="H1" s="51"/>
      <c r="K1" s="17"/>
      <c r="L1" s="17"/>
      <c r="M1" s="17"/>
      <c r="N1" s="1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13"/>
    </row>
    <row r="2" spans="2:44" s="87" customFormat="1" x14ac:dyDescent="0.15">
      <c r="B2" s="88" t="s">
        <v>3</v>
      </c>
      <c r="C2" s="89" t="s">
        <v>2</v>
      </c>
      <c r="D2" s="89" t="s">
        <v>4</v>
      </c>
      <c r="E2" s="92" t="s">
        <v>11</v>
      </c>
      <c r="F2" s="93" t="s">
        <v>73</v>
      </c>
      <c r="G2" s="93" t="s">
        <v>92</v>
      </c>
      <c r="H2" s="93" t="s">
        <v>13</v>
      </c>
      <c r="I2" s="90" t="s">
        <v>5</v>
      </c>
      <c r="J2" s="91" t="s">
        <v>6</v>
      </c>
      <c r="K2" s="90" t="s">
        <v>8</v>
      </c>
      <c r="L2" s="119" t="s">
        <v>21</v>
      </c>
      <c r="M2" s="91" t="s">
        <v>9</v>
      </c>
      <c r="N2" s="90">
        <v>1</v>
      </c>
      <c r="O2" s="94">
        <v>2</v>
      </c>
      <c r="P2" s="94">
        <v>3</v>
      </c>
      <c r="Q2" s="94">
        <v>4</v>
      </c>
      <c r="R2" s="94">
        <v>5</v>
      </c>
      <c r="S2" s="94">
        <v>6</v>
      </c>
      <c r="T2" s="94">
        <v>7</v>
      </c>
      <c r="U2" s="94">
        <v>8</v>
      </c>
      <c r="V2" s="94">
        <v>9</v>
      </c>
      <c r="W2" s="94">
        <v>10</v>
      </c>
      <c r="X2" s="94">
        <v>11</v>
      </c>
      <c r="Y2" s="94">
        <v>12</v>
      </c>
      <c r="Z2" s="94">
        <v>13</v>
      </c>
      <c r="AA2" s="94">
        <v>14</v>
      </c>
      <c r="AB2" s="94">
        <v>15</v>
      </c>
      <c r="AC2" s="94">
        <v>16</v>
      </c>
      <c r="AD2" s="94">
        <v>17</v>
      </c>
      <c r="AE2" s="94">
        <v>18</v>
      </c>
      <c r="AF2" s="94">
        <v>19</v>
      </c>
      <c r="AG2" s="94">
        <v>20</v>
      </c>
      <c r="AH2" s="94">
        <v>21</v>
      </c>
      <c r="AI2" s="94">
        <v>22</v>
      </c>
      <c r="AJ2" s="94">
        <v>23</v>
      </c>
      <c r="AK2" s="94">
        <v>24</v>
      </c>
      <c r="AL2" s="94">
        <v>25</v>
      </c>
      <c r="AM2" s="94">
        <v>26</v>
      </c>
      <c r="AN2" s="94">
        <v>27</v>
      </c>
      <c r="AO2" s="94">
        <v>28</v>
      </c>
      <c r="AP2" s="94">
        <f>IF(MONTH(作業実績年月)&lt;&gt;2,29,IF(MONTH(作業実績年月+28)=2,29,""))</f>
        <v>29</v>
      </c>
      <c r="AQ2" s="94">
        <f>IF(MONTH(作業実績年月)=2,"",30)</f>
        <v>30</v>
      </c>
      <c r="AR2" s="91">
        <f>IF(MONTH(作業実績年月+30)&lt;&gt;MONTH(作業実績年月),"",31)</f>
        <v>31</v>
      </c>
    </row>
    <row r="3" spans="2:44" s="15" customFormat="1" x14ac:dyDescent="0.15">
      <c r="B3" s="36"/>
      <c r="C3" s="30"/>
      <c r="D3" s="30"/>
      <c r="E3" s="37"/>
      <c r="F3" s="52"/>
      <c r="G3" s="52"/>
      <c r="H3" s="52"/>
      <c r="I3" s="31"/>
      <c r="J3" s="32"/>
      <c r="K3" s="31"/>
      <c r="L3" s="37"/>
      <c r="M3" s="32"/>
      <c r="N3" s="33">
        <f>DATE(YEAR(作業実績年月),MONTH(作業実績年月),N$2)</f>
        <v>44316</v>
      </c>
      <c r="O3" s="34">
        <f>N3+1</f>
        <v>44317</v>
      </c>
      <c r="P3" s="34">
        <f t="shared" ref="P3:AO3" si="0">O3+1</f>
        <v>44318</v>
      </c>
      <c r="Q3" s="34">
        <f t="shared" si="0"/>
        <v>44319</v>
      </c>
      <c r="R3" s="34">
        <f t="shared" si="0"/>
        <v>44320</v>
      </c>
      <c r="S3" s="34">
        <f t="shared" si="0"/>
        <v>44321</v>
      </c>
      <c r="T3" s="34">
        <f t="shared" si="0"/>
        <v>44322</v>
      </c>
      <c r="U3" s="34">
        <f t="shared" si="0"/>
        <v>44323</v>
      </c>
      <c r="V3" s="34">
        <f t="shared" si="0"/>
        <v>44324</v>
      </c>
      <c r="W3" s="34">
        <f t="shared" si="0"/>
        <v>44325</v>
      </c>
      <c r="X3" s="34">
        <f t="shared" si="0"/>
        <v>44326</v>
      </c>
      <c r="Y3" s="34">
        <f t="shared" si="0"/>
        <v>44327</v>
      </c>
      <c r="Z3" s="34">
        <f t="shared" si="0"/>
        <v>44328</v>
      </c>
      <c r="AA3" s="34">
        <f t="shared" si="0"/>
        <v>44329</v>
      </c>
      <c r="AB3" s="34">
        <f t="shared" si="0"/>
        <v>44330</v>
      </c>
      <c r="AC3" s="34">
        <f t="shared" si="0"/>
        <v>44331</v>
      </c>
      <c r="AD3" s="34">
        <f t="shared" si="0"/>
        <v>44332</v>
      </c>
      <c r="AE3" s="34">
        <f t="shared" si="0"/>
        <v>44333</v>
      </c>
      <c r="AF3" s="34">
        <f t="shared" si="0"/>
        <v>44334</v>
      </c>
      <c r="AG3" s="34">
        <f t="shared" si="0"/>
        <v>44335</v>
      </c>
      <c r="AH3" s="34">
        <f t="shared" si="0"/>
        <v>44336</v>
      </c>
      <c r="AI3" s="34">
        <f t="shared" si="0"/>
        <v>44337</v>
      </c>
      <c r="AJ3" s="34">
        <f t="shared" si="0"/>
        <v>44338</v>
      </c>
      <c r="AK3" s="34">
        <f t="shared" si="0"/>
        <v>44339</v>
      </c>
      <c r="AL3" s="34">
        <f t="shared" si="0"/>
        <v>44340</v>
      </c>
      <c r="AM3" s="34">
        <f t="shared" si="0"/>
        <v>44341</v>
      </c>
      <c r="AN3" s="34">
        <f t="shared" si="0"/>
        <v>44342</v>
      </c>
      <c r="AO3" s="34">
        <f t="shared" si="0"/>
        <v>44343</v>
      </c>
      <c r="AP3" s="34">
        <f>IF(AP$2="","",AO3+1)</f>
        <v>44344</v>
      </c>
      <c r="AQ3" s="34">
        <f>IF(AQ$2="","",AP3+1)</f>
        <v>44345</v>
      </c>
      <c r="AR3" s="35">
        <f>IF(AR$2="","",AQ3+1)</f>
        <v>44346</v>
      </c>
    </row>
    <row r="4" spans="2:44" s="161" customFormat="1" x14ac:dyDescent="0.15">
      <c r="B4" s="162" t="s">
        <v>73</v>
      </c>
      <c r="C4" s="162" t="s">
        <v>73</v>
      </c>
      <c r="D4" s="162" t="s">
        <v>73</v>
      </c>
      <c r="E4" s="163" t="s">
        <v>17</v>
      </c>
      <c r="F4" s="99"/>
      <c r="G4" s="99"/>
      <c r="H4" s="164"/>
      <c r="I4" s="165"/>
      <c r="J4" s="166"/>
      <c r="K4" s="165"/>
      <c r="L4" s="167"/>
      <c r="M4" s="166"/>
      <c r="N4" s="211"/>
      <c r="O4" s="211"/>
      <c r="P4" s="211"/>
      <c r="Q4" s="211"/>
      <c r="R4" s="211"/>
      <c r="S4" s="211">
        <v>0.375</v>
      </c>
      <c r="T4" s="211">
        <v>0.375</v>
      </c>
      <c r="U4" s="211">
        <v>0.375</v>
      </c>
      <c r="V4" s="211" t="s">
        <v>105</v>
      </c>
      <c r="W4" s="211"/>
      <c r="X4" s="211"/>
      <c r="Y4" s="211">
        <v>0.375</v>
      </c>
      <c r="Z4" s="211">
        <v>0.375</v>
      </c>
      <c r="AA4" s="211">
        <v>0.375</v>
      </c>
      <c r="AB4" s="211">
        <v>0.375</v>
      </c>
      <c r="AC4" s="211">
        <v>0.375</v>
      </c>
      <c r="AD4" s="211"/>
      <c r="AE4" s="211"/>
      <c r="AF4" s="211">
        <v>0.375</v>
      </c>
      <c r="AG4" s="211">
        <v>0.375</v>
      </c>
      <c r="AH4" s="211">
        <v>0.375</v>
      </c>
      <c r="AI4" s="211">
        <v>0.375</v>
      </c>
      <c r="AJ4" s="211">
        <v>0.375</v>
      </c>
      <c r="AK4" s="211"/>
      <c r="AL4" s="211"/>
      <c r="AM4" s="211">
        <v>0.375</v>
      </c>
      <c r="AN4" s="211">
        <v>0.375</v>
      </c>
      <c r="AO4" s="211">
        <v>0.375</v>
      </c>
      <c r="AP4" s="211">
        <v>0.375</v>
      </c>
      <c r="AQ4" s="211">
        <v>0.375</v>
      </c>
      <c r="AR4" s="211"/>
    </row>
    <row r="5" spans="2:44" s="161" customFormat="1" x14ac:dyDescent="0.15">
      <c r="B5" s="168"/>
      <c r="C5" s="168"/>
      <c r="D5" s="168"/>
      <c r="E5" s="169" t="s">
        <v>18</v>
      </c>
      <c r="F5" s="103"/>
      <c r="G5" s="103"/>
      <c r="H5" s="170"/>
      <c r="I5" s="171"/>
      <c r="J5" s="172"/>
      <c r="K5" s="171"/>
      <c r="L5" s="173"/>
      <c r="M5" s="172"/>
      <c r="N5" s="212"/>
      <c r="O5" s="212"/>
      <c r="P5" s="212"/>
      <c r="Q5" s="212"/>
      <c r="R5" s="212"/>
      <c r="S5" s="212">
        <v>0.72916666666666663</v>
      </c>
      <c r="T5" s="212">
        <v>0.72916666666666663</v>
      </c>
      <c r="U5" s="212">
        <v>0.72916666666666663</v>
      </c>
      <c r="V5" s="212"/>
      <c r="W5" s="212"/>
      <c r="X5" s="212"/>
      <c r="Y5" s="212">
        <v>0.72916666666666663</v>
      </c>
      <c r="Z5" s="212">
        <v>0.72916666666666663</v>
      </c>
      <c r="AA5" s="212">
        <v>0.72916666666666663</v>
      </c>
      <c r="AB5" s="212">
        <v>0.72916666666666663</v>
      </c>
      <c r="AC5" s="212">
        <v>0.72916666666666663</v>
      </c>
      <c r="AD5" s="212"/>
      <c r="AE5" s="212"/>
      <c r="AF5" s="212">
        <v>0.75</v>
      </c>
      <c r="AG5" s="212">
        <v>0.75</v>
      </c>
      <c r="AH5" s="212">
        <v>0.75</v>
      </c>
      <c r="AI5" s="212">
        <v>0.75</v>
      </c>
      <c r="AJ5" s="212">
        <v>0.75</v>
      </c>
      <c r="AK5" s="212"/>
      <c r="AL5" s="212"/>
      <c r="AM5" s="212">
        <v>0.75</v>
      </c>
      <c r="AN5" s="212">
        <v>0.75</v>
      </c>
      <c r="AO5" s="212">
        <v>0.75</v>
      </c>
      <c r="AP5" s="212">
        <v>0.75</v>
      </c>
      <c r="AQ5" s="212">
        <v>0.75</v>
      </c>
      <c r="AR5" s="212"/>
    </row>
    <row r="6" spans="2:44" s="161" customFormat="1" x14ac:dyDescent="0.15">
      <c r="B6" s="174"/>
      <c r="C6" s="174"/>
      <c r="D6" s="174"/>
      <c r="E6" s="175" t="s">
        <v>19</v>
      </c>
      <c r="F6" s="107"/>
      <c r="G6" s="107"/>
      <c r="H6" s="176"/>
      <c r="I6" s="177"/>
      <c r="J6" s="178"/>
      <c r="K6" s="177"/>
      <c r="L6" s="179"/>
      <c r="M6" s="178"/>
      <c r="N6" s="213"/>
      <c r="O6" s="213"/>
      <c r="P6" s="213"/>
      <c r="Q6" s="213"/>
      <c r="R6" s="213"/>
      <c r="S6" s="213">
        <v>4.1666666666666664E-2</v>
      </c>
      <c r="T6" s="213">
        <v>4.1666666666666664E-2</v>
      </c>
      <c r="U6" s="213">
        <v>4.1666666666666664E-2</v>
      </c>
      <c r="V6" s="213"/>
      <c r="W6" s="213"/>
      <c r="X6" s="213"/>
      <c r="Y6" s="213">
        <v>4.1666666666666664E-2</v>
      </c>
      <c r="Z6" s="213">
        <v>4.1666666666666664E-2</v>
      </c>
      <c r="AA6" s="213">
        <v>4.1666666666666664E-2</v>
      </c>
      <c r="AB6" s="213">
        <v>4.1666666666666664E-2</v>
      </c>
      <c r="AC6" s="213">
        <v>4.1666666666666664E-2</v>
      </c>
      <c r="AD6" s="213"/>
      <c r="AE6" s="213"/>
      <c r="AF6" s="213">
        <v>4.1666666666666664E-2</v>
      </c>
      <c r="AG6" s="213">
        <v>4.1666666666666664E-2</v>
      </c>
      <c r="AH6" s="213">
        <v>4.1666666666666664E-2</v>
      </c>
      <c r="AI6" s="213">
        <v>4.1666666666666664E-2</v>
      </c>
      <c r="AJ6" s="213">
        <v>4.1666666666666664E-2</v>
      </c>
      <c r="AK6" s="213"/>
      <c r="AL6" s="213"/>
      <c r="AM6" s="213">
        <v>4.1666666666666664E-2</v>
      </c>
      <c r="AN6" s="213">
        <v>4.1666666666666664E-2</v>
      </c>
      <c r="AO6" s="213">
        <v>4.1666666666666664E-2</v>
      </c>
      <c r="AP6" s="213">
        <v>4.1666666666666664E-2</v>
      </c>
      <c r="AQ6" s="213">
        <v>4.1666666666666664E-2</v>
      </c>
      <c r="AR6" s="213"/>
    </row>
    <row r="7" spans="2:44" s="95" customFormat="1" x14ac:dyDescent="0.15">
      <c r="B7" s="108"/>
      <c r="C7" s="108"/>
      <c r="D7" s="108"/>
      <c r="E7" s="117" t="s">
        <v>20</v>
      </c>
      <c r="F7" s="111"/>
      <c r="G7" s="111"/>
      <c r="H7" s="111">
        <f>SUM(N7:AR7)</f>
        <v>140</v>
      </c>
      <c r="I7" s="109"/>
      <c r="J7" s="110"/>
      <c r="K7" s="109"/>
      <c r="L7" s="123"/>
      <c r="M7" s="110"/>
      <c r="N7" s="112" t="str">
        <f>IF(ISNUMBER(N4),HOUR(N5-N4-N6) + MINUTE(N5-N4-N6)/60 + SECOND(N5-N4-N6)/3600,"")</f>
        <v/>
      </c>
      <c r="O7" s="202" t="str">
        <f>IF(ISNUMBER(O4),HOUR(O5-O4-O6) + MINUTE(O5-O4-O6)/60 + SECOND(O5-O4-O6)/3600,"")</f>
        <v/>
      </c>
      <c r="P7" s="202" t="str">
        <f t="shared" ref="P7:AR7" si="1">IF(ISNUMBER(P4),HOUR(P5-P4-P6) + MINUTE(P5-P4-P6)/60 + SECOND(P5-P4-P6)/3600,"")</f>
        <v/>
      </c>
      <c r="Q7" s="202" t="str">
        <f t="shared" si="1"/>
        <v/>
      </c>
      <c r="R7" s="202" t="str">
        <f t="shared" si="1"/>
        <v/>
      </c>
      <c r="S7" s="202">
        <f t="shared" si="1"/>
        <v>7.5</v>
      </c>
      <c r="T7" s="202">
        <f t="shared" si="1"/>
        <v>7.5</v>
      </c>
      <c r="U7" s="202">
        <f t="shared" si="1"/>
        <v>7.5</v>
      </c>
      <c r="V7" s="202" t="str">
        <f t="shared" si="1"/>
        <v/>
      </c>
      <c r="W7" s="202" t="str">
        <f t="shared" si="1"/>
        <v/>
      </c>
      <c r="X7" s="202" t="str">
        <f t="shared" si="1"/>
        <v/>
      </c>
      <c r="Y7" s="202">
        <f t="shared" si="1"/>
        <v>7.5</v>
      </c>
      <c r="Z7" s="202">
        <f t="shared" si="1"/>
        <v>7.5</v>
      </c>
      <c r="AA7" s="202">
        <f t="shared" si="1"/>
        <v>7.5</v>
      </c>
      <c r="AB7" s="202">
        <f t="shared" si="1"/>
        <v>7.5</v>
      </c>
      <c r="AC7" s="202">
        <f t="shared" si="1"/>
        <v>7.5</v>
      </c>
      <c r="AD7" s="202" t="str">
        <f t="shared" si="1"/>
        <v/>
      </c>
      <c r="AE7" s="202" t="str">
        <f t="shared" si="1"/>
        <v/>
      </c>
      <c r="AF7" s="202">
        <f t="shared" si="1"/>
        <v>8</v>
      </c>
      <c r="AG7" s="202">
        <f t="shared" si="1"/>
        <v>8</v>
      </c>
      <c r="AH7" s="202">
        <f t="shared" si="1"/>
        <v>8</v>
      </c>
      <c r="AI7" s="202">
        <f t="shared" si="1"/>
        <v>8</v>
      </c>
      <c r="AJ7" s="202">
        <f t="shared" si="1"/>
        <v>8</v>
      </c>
      <c r="AK7" s="202" t="str">
        <f t="shared" si="1"/>
        <v/>
      </c>
      <c r="AL7" s="202" t="str">
        <f t="shared" si="1"/>
        <v/>
      </c>
      <c r="AM7" s="202">
        <f t="shared" si="1"/>
        <v>8</v>
      </c>
      <c r="AN7" s="202">
        <f t="shared" si="1"/>
        <v>8</v>
      </c>
      <c r="AO7" s="202">
        <f t="shared" si="1"/>
        <v>8</v>
      </c>
      <c r="AP7" s="202">
        <f t="shared" si="1"/>
        <v>8</v>
      </c>
      <c r="AQ7" s="202">
        <f t="shared" si="1"/>
        <v>8</v>
      </c>
      <c r="AR7" s="202" t="str">
        <f t="shared" si="1"/>
        <v/>
      </c>
    </row>
    <row r="8" spans="2:44" s="161" customFormat="1" x14ac:dyDescent="0.15">
      <c r="B8" s="162" t="s">
        <v>74</v>
      </c>
      <c r="C8" s="162" t="s">
        <v>74</v>
      </c>
      <c r="D8" s="162" t="s">
        <v>74</v>
      </c>
      <c r="E8" s="163" t="s">
        <v>17</v>
      </c>
      <c r="F8" s="99"/>
      <c r="G8" s="99"/>
      <c r="H8" s="164"/>
      <c r="I8" s="165"/>
      <c r="J8" s="166"/>
      <c r="K8" s="165"/>
      <c r="L8" s="167"/>
      <c r="M8" s="166"/>
      <c r="N8" s="208"/>
      <c r="O8" s="211"/>
      <c r="P8" s="211"/>
      <c r="Q8" s="211"/>
      <c r="R8" s="193"/>
      <c r="S8" s="193">
        <v>0.375</v>
      </c>
      <c r="T8" s="211"/>
      <c r="U8" s="211"/>
      <c r="V8" s="211"/>
      <c r="W8" s="211"/>
      <c r="X8" s="211"/>
      <c r="Y8" s="193"/>
      <c r="Z8" s="193"/>
      <c r="AA8" s="211"/>
      <c r="AB8" s="211"/>
      <c r="AC8" s="211"/>
      <c r="AD8" s="211"/>
      <c r="AE8" s="211"/>
      <c r="AF8" s="211"/>
      <c r="AG8" s="193"/>
      <c r="AH8" s="211"/>
      <c r="AI8" s="211"/>
      <c r="AJ8" s="211"/>
      <c r="AK8" s="211"/>
      <c r="AL8" s="211"/>
      <c r="AM8" s="211"/>
      <c r="AN8" s="193"/>
      <c r="AO8" s="193"/>
      <c r="AP8" s="211"/>
      <c r="AQ8" s="193"/>
      <c r="AR8" s="206"/>
    </row>
    <row r="9" spans="2:44" s="161" customFormat="1" x14ac:dyDescent="0.15">
      <c r="B9" s="168"/>
      <c r="C9" s="168"/>
      <c r="D9" s="168"/>
      <c r="E9" s="169" t="s">
        <v>18</v>
      </c>
      <c r="F9" s="103"/>
      <c r="G9" s="103"/>
      <c r="H9" s="170"/>
      <c r="I9" s="171"/>
      <c r="J9" s="172"/>
      <c r="K9" s="171"/>
      <c r="L9" s="173"/>
      <c r="M9" s="172"/>
      <c r="N9" s="209"/>
      <c r="O9" s="212"/>
      <c r="P9" s="212"/>
      <c r="Q9" s="212"/>
      <c r="R9" s="194"/>
      <c r="S9" s="194"/>
      <c r="T9" s="212"/>
      <c r="U9" s="212"/>
      <c r="V9" s="212"/>
      <c r="W9" s="212"/>
      <c r="X9" s="212"/>
      <c r="Y9" s="194"/>
      <c r="Z9" s="194"/>
      <c r="AA9" s="194"/>
      <c r="AB9" s="212"/>
      <c r="AC9" s="212"/>
      <c r="AD9" s="212"/>
      <c r="AE9" s="212"/>
      <c r="AF9" s="194"/>
      <c r="AG9" s="194"/>
      <c r="AH9" s="212"/>
      <c r="AI9" s="212"/>
      <c r="AJ9" s="212"/>
      <c r="AK9" s="212"/>
      <c r="AL9" s="212"/>
      <c r="AM9" s="212"/>
      <c r="AN9" s="194"/>
      <c r="AO9" s="194"/>
      <c r="AP9" s="212"/>
      <c r="AQ9" s="194"/>
      <c r="AR9" s="207"/>
    </row>
    <row r="10" spans="2:44" s="161" customFormat="1" x14ac:dyDescent="0.15">
      <c r="B10" s="174"/>
      <c r="C10" s="174"/>
      <c r="D10" s="174"/>
      <c r="E10" s="175" t="s">
        <v>19</v>
      </c>
      <c r="F10" s="107"/>
      <c r="G10" s="107"/>
      <c r="H10" s="176"/>
      <c r="I10" s="177"/>
      <c r="J10" s="178"/>
      <c r="K10" s="177"/>
      <c r="L10" s="179"/>
      <c r="M10" s="178"/>
      <c r="N10" s="210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</row>
    <row r="11" spans="2:44" s="95" customFormat="1" x14ac:dyDescent="0.15">
      <c r="B11" s="108"/>
      <c r="C11" s="108"/>
      <c r="D11" s="108"/>
      <c r="E11" s="117" t="s">
        <v>20</v>
      </c>
      <c r="F11" s="111"/>
      <c r="G11" s="111"/>
      <c r="H11" s="111">
        <f>SUM(N11:AR11)</f>
        <v>0</v>
      </c>
      <c r="I11" s="109"/>
      <c r="J11" s="110"/>
      <c r="K11" s="109"/>
      <c r="L11" s="123"/>
      <c r="M11" s="110"/>
      <c r="N11" s="112" t="str">
        <f t="shared" ref="N11:AE11" si="2">IF(ISNUMBER(N9),HOUR(N9-N8-N10) + MINUTE(N9-N8-N10)/60 + SECOND(N9-N8-N10)/3600,"")</f>
        <v/>
      </c>
      <c r="O11" s="202" t="str">
        <f t="shared" si="2"/>
        <v/>
      </c>
      <c r="P11" s="202" t="str">
        <f t="shared" si="2"/>
        <v/>
      </c>
      <c r="Q11" s="202" t="str">
        <f t="shared" si="2"/>
        <v/>
      </c>
      <c r="R11" s="202" t="str">
        <f t="shared" si="2"/>
        <v/>
      </c>
      <c r="S11" s="202" t="str">
        <f t="shared" si="2"/>
        <v/>
      </c>
      <c r="T11" s="202" t="str">
        <f t="shared" si="2"/>
        <v/>
      </c>
      <c r="U11" s="202" t="str">
        <f t="shared" si="2"/>
        <v/>
      </c>
      <c r="V11" s="202" t="str">
        <f t="shared" si="2"/>
        <v/>
      </c>
      <c r="W11" s="202" t="str">
        <f t="shared" si="2"/>
        <v/>
      </c>
      <c r="X11" s="202" t="str">
        <f t="shared" si="2"/>
        <v/>
      </c>
      <c r="Y11" s="202" t="str">
        <f t="shared" si="2"/>
        <v/>
      </c>
      <c r="Z11" s="202" t="str">
        <f t="shared" si="2"/>
        <v/>
      </c>
      <c r="AA11" s="202" t="str">
        <f t="shared" si="2"/>
        <v/>
      </c>
      <c r="AB11" s="202" t="str">
        <f t="shared" si="2"/>
        <v/>
      </c>
      <c r="AC11" s="202" t="str">
        <f t="shared" si="2"/>
        <v/>
      </c>
      <c r="AD11" s="202" t="str">
        <f t="shared" si="2"/>
        <v/>
      </c>
      <c r="AE11" s="202" t="str">
        <f t="shared" si="2"/>
        <v/>
      </c>
      <c r="AF11" s="202" t="str">
        <f>IF(ISNUMBER(AF9),HOUR(AF9-AF8-AF10) + MINUTE(AF9-AF8-AF10)/60 + SECOND(AF9-AF8-AF10)/3600,"")</f>
        <v/>
      </c>
      <c r="AG11" s="202" t="str">
        <f t="shared" ref="AG11:AR11" si="3">IF(ISNUMBER(AG9),HOUR(AG9-AG8-AG10) + MINUTE(AG9-AG8-AG10)/60 + SECOND(AG9-AG8-AG10)/3600,"")</f>
        <v/>
      </c>
      <c r="AH11" s="202" t="str">
        <f t="shared" si="3"/>
        <v/>
      </c>
      <c r="AI11" s="202" t="str">
        <f t="shared" si="3"/>
        <v/>
      </c>
      <c r="AJ11" s="202" t="str">
        <f t="shared" si="3"/>
        <v/>
      </c>
      <c r="AK11" s="202" t="str">
        <f t="shared" si="3"/>
        <v/>
      </c>
      <c r="AL11" s="202" t="str">
        <f t="shared" si="3"/>
        <v/>
      </c>
      <c r="AM11" s="202" t="str">
        <f t="shared" si="3"/>
        <v/>
      </c>
      <c r="AN11" s="202" t="str">
        <f t="shared" si="3"/>
        <v/>
      </c>
      <c r="AO11" s="202" t="str">
        <f t="shared" si="3"/>
        <v/>
      </c>
      <c r="AP11" s="202" t="str">
        <f t="shared" si="3"/>
        <v/>
      </c>
      <c r="AQ11" s="202" t="str">
        <f t="shared" si="3"/>
        <v/>
      </c>
      <c r="AR11" s="202" t="str">
        <f t="shared" si="3"/>
        <v/>
      </c>
    </row>
    <row r="12" spans="2:44" s="161" customFormat="1" ht="24" x14ac:dyDescent="0.15">
      <c r="B12" s="162" t="s">
        <v>93</v>
      </c>
      <c r="C12" s="162"/>
      <c r="D12" s="162" t="s">
        <v>79</v>
      </c>
      <c r="E12" s="163" t="s">
        <v>78</v>
      </c>
      <c r="F12" s="99"/>
      <c r="G12" s="99"/>
      <c r="H12" s="227">
        <f t="shared" ref="H12" si="4">SUM(N12:AR12)</f>
        <v>0</v>
      </c>
      <c r="I12" s="97"/>
      <c r="J12" s="98"/>
      <c r="K12" s="97"/>
      <c r="L12" s="120"/>
      <c r="M12" s="98"/>
      <c r="N12" s="228" t="str">
        <f t="shared" ref="N12:Q12" si="5">IF(N8&lt;&gt;"","9:00"-N8,"")</f>
        <v/>
      </c>
      <c r="O12" s="229" t="str">
        <f t="shared" si="5"/>
        <v/>
      </c>
      <c r="P12" s="229" t="str">
        <f t="shared" si="5"/>
        <v/>
      </c>
      <c r="Q12" s="229" t="str">
        <f t="shared" si="5"/>
        <v/>
      </c>
      <c r="R12" s="229" t="str">
        <f>IF(R8&lt;&gt;"","9:00"-R8,"")</f>
        <v/>
      </c>
      <c r="S12" s="229">
        <f>IF(S8&lt;&gt;"","9:00"-S8,"")</f>
        <v>0</v>
      </c>
      <c r="T12" s="229" t="str">
        <f t="shared" ref="T12:AR12" si="6">IF(T8&lt;&gt;"","9:00"-T8,"")</f>
        <v/>
      </c>
      <c r="U12" s="229" t="str">
        <f t="shared" si="6"/>
        <v/>
      </c>
      <c r="V12" s="229" t="str">
        <f t="shared" si="6"/>
        <v/>
      </c>
      <c r="W12" s="229" t="str">
        <f t="shared" si="6"/>
        <v/>
      </c>
      <c r="X12" s="229" t="str">
        <f t="shared" si="6"/>
        <v/>
      </c>
      <c r="Y12" s="229" t="str">
        <f t="shared" si="6"/>
        <v/>
      </c>
      <c r="Z12" s="229" t="str">
        <f t="shared" si="6"/>
        <v/>
      </c>
      <c r="AA12" s="229" t="str">
        <f t="shared" si="6"/>
        <v/>
      </c>
      <c r="AB12" s="229" t="str">
        <f t="shared" si="6"/>
        <v/>
      </c>
      <c r="AC12" s="229" t="str">
        <f t="shared" si="6"/>
        <v/>
      </c>
      <c r="AD12" s="229" t="str">
        <f t="shared" si="6"/>
        <v/>
      </c>
      <c r="AE12" s="229" t="str">
        <f t="shared" si="6"/>
        <v/>
      </c>
      <c r="AF12" s="229" t="str">
        <f t="shared" si="6"/>
        <v/>
      </c>
      <c r="AG12" s="229" t="str">
        <f t="shared" si="6"/>
        <v/>
      </c>
      <c r="AH12" s="229" t="str">
        <f t="shared" si="6"/>
        <v/>
      </c>
      <c r="AI12" s="229" t="str">
        <f t="shared" si="6"/>
        <v/>
      </c>
      <c r="AJ12" s="229" t="str">
        <f t="shared" si="6"/>
        <v/>
      </c>
      <c r="AK12" s="229" t="str">
        <f t="shared" si="6"/>
        <v/>
      </c>
      <c r="AL12" s="196" t="str">
        <f t="shared" si="6"/>
        <v/>
      </c>
      <c r="AM12" s="196" t="str">
        <f t="shared" si="6"/>
        <v/>
      </c>
      <c r="AN12" s="229" t="str">
        <f t="shared" si="6"/>
        <v/>
      </c>
      <c r="AO12" s="229" t="str">
        <f t="shared" si="6"/>
        <v/>
      </c>
      <c r="AP12" s="229" t="str">
        <f t="shared" si="6"/>
        <v/>
      </c>
      <c r="AQ12" s="229" t="str">
        <f t="shared" si="6"/>
        <v/>
      </c>
      <c r="AR12" s="229" t="str">
        <f t="shared" si="6"/>
        <v/>
      </c>
    </row>
    <row r="13" spans="2:44" s="161" customFormat="1" x14ac:dyDescent="0.15">
      <c r="B13" s="168" t="s">
        <v>77</v>
      </c>
      <c r="C13" s="168"/>
      <c r="D13" s="168" t="s">
        <v>79</v>
      </c>
      <c r="E13" s="169" t="s">
        <v>78</v>
      </c>
      <c r="F13" s="103"/>
      <c r="G13" s="103"/>
      <c r="H13" s="221">
        <f>SUM(N13:AR13)</f>
        <v>0</v>
      </c>
      <c r="I13" s="171"/>
      <c r="J13" s="172"/>
      <c r="K13" s="171"/>
      <c r="L13" s="173"/>
      <c r="M13" s="172"/>
      <c r="N13" s="209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</row>
    <row r="14" spans="2:44" s="161" customFormat="1" ht="24" x14ac:dyDescent="0.15">
      <c r="B14" s="174" t="s">
        <v>97</v>
      </c>
      <c r="C14" s="174">
        <v>4.1666666666666664E-2</v>
      </c>
      <c r="D14" s="174" t="s">
        <v>79</v>
      </c>
      <c r="E14" s="175" t="s">
        <v>78</v>
      </c>
      <c r="F14" s="107"/>
      <c r="G14" s="107"/>
      <c r="H14" s="235">
        <f>SUM(N14:AR14)</f>
        <v>0</v>
      </c>
      <c r="I14" s="105"/>
      <c r="J14" s="106"/>
      <c r="K14" s="105"/>
      <c r="L14" s="122"/>
      <c r="M14" s="106"/>
      <c r="N14" s="236" t="str">
        <f t="shared" ref="N14:O14" si="7">IF(N10&lt;&gt;"",IF(N10&lt;&gt;$C$14,"1:00:00"-N10,0),"")</f>
        <v/>
      </c>
      <c r="O14" s="236" t="str">
        <f t="shared" si="7"/>
        <v/>
      </c>
      <c r="P14" s="236" t="str">
        <f>IF(P10&lt;&gt;"",IF(P10&lt;&gt;$C$14,"1:00:00"-P10,0),"")</f>
        <v/>
      </c>
      <c r="Q14" s="236" t="str">
        <f t="shared" ref="Q14:AR14" si="8">IF(Q10&lt;&gt;"",IF(Q10&lt;&gt;$C$14,"1:00:00"-Q10,0),"")</f>
        <v/>
      </c>
      <c r="R14" s="236" t="str">
        <f>IF(R10&lt;&gt;"",IF(R10&lt;&gt;$C$14,"1:00:00"-R10,0),"")</f>
        <v/>
      </c>
      <c r="S14" s="236" t="str">
        <f t="shared" si="8"/>
        <v/>
      </c>
      <c r="T14" s="236" t="str">
        <f t="shared" si="8"/>
        <v/>
      </c>
      <c r="U14" s="236" t="str">
        <f t="shared" si="8"/>
        <v/>
      </c>
      <c r="V14" s="236" t="str">
        <f t="shared" si="8"/>
        <v/>
      </c>
      <c r="W14" s="236" t="str">
        <f t="shared" si="8"/>
        <v/>
      </c>
      <c r="X14" s="236" t="str">
        <f t="shared" si="8"/>
        <v/>
      </c>
      <c r="Y14" s="236" t="str">
        <f t="shared" si="8"/>
        <v/>
      </c>
      <c r="Z14" s="236" t="str">
        <f t="shared" si="8"/>
        <v/>
      </c>
      <c r="AA14" s="236" t="str">
        <f t="shared" si="8"/>
        <v/>
      </c>
      <c r="AB14" s="236" t="str">
        <f t="shared" si="8"/>
        <v/>
      </c>
      <c r="AC14" s="236" t="str">
        <f t="shared" si="8"/>
        <v/>
      </c>
      <c r="AD14" s="236" t="str">
        <f t="shared" si="8"/>
        <v/>
      </c>
      <c r="AE14" s="236" t="str">
        <f t="shared" si="8"/>
        <v/>
      </c>
      <c r="AF14" s="236" t="str">
        <f t="shared" si="8"/>
        <v/>
      </c>
      <c r="AG14" s="236" t="str">
        <f t="shared" si="8"/>
        <v/>
      </c>
      <c r="AH14" s="236" t="str">
        <f t="shared" si="8"/>
        <v/>
      </c>
      <c r="AI14" s="236" t="str">
        <f t="shared" si="8"/>
        <v/>
      </c>
      <c r="AJ14" s="236" t="str">
        <f t="shared" si="8"/>
        <v/>
      </c>
      <c r="AK14" s="236" t="str">
        <f t="shared" si="8"/>
        <v/>
      </c>
      <c r="AL14" s="236" t="str">
        <f t="shared" si="8"/>
        <v/>
      </c>
      <c r="AM14" s="236" t="str">
        <f t="shared" si="8"/>
        <v/>
      </c>
      <c r="AN14" s="236" t="str">
        <f t="shared" si="8"/>
        <v/>
      </c>
      <c r="AO14" s="236" t="str">
        <f t="shared" si="8"/>
        <v/>
      </c>
      <c r="AP14" s="236" t="str">
        <f t="shared" si="8"/>
        <v/>
      </c>
      <c r="AQ14" s="236" t="str">
        <f t="shared" si="8"/>
        <v/>
      </c>
      <c r="AR14" s="236" t="str">
        <f t="shared" si="8"/>
        <v/>
      </c>
    </row>
    <row r="15" spans="2:44" s="161" customFormat="1" ht="24" x14ac:dyDescent="0.15">
      <c r="B15" s="96" t="s">
        <v>76</v>
      </c>
      <c r="C15" s="96" t="s">
        <v>92</v>
      </c>
      <c r="D15" s="96" t="s">
        <v>76</v>
      </c>
      <c r="E15" s="114" t="s">
        <v>17</v>
      </c>
      <c r="F15" s="99"/>
      <c r="G15" s="99"/>
      <c r="H15" s="99"/>
      <c r="I15" s="97"/>
      <c r="J15" s="98"/>
      <c r="K15" s="97"/>
      <c r="L15" s="120"/>
      <c r="M15" s="98"/>
      <c r="N15" s="196" t="str">
        <f>IF(ISNUMBER(N8),N8+N12,IF(ISNUMBER(N4),N4,""))</f>
        <v/>
      </c>
      <c r="O15" s="196" t="str">
        <f t="shared" ref="O15:AR15" si="9">IF(ISNUMBER(O8),O8+O12,IF(ISNUMBER(O4),O4,""))</f>
        <v/>
      </c>
      <c r="P15" s="196" t="str">
        <f t="shared" si="9"/>
        <v/>
      </c>
      <c r="Q15" s="196" t="str">
        <f t="shared" si="9"/>
        <v/>
      </c>
      <c r="R15" s="196" t="str">
        <f t="shared" si="9"/>
        <v/>
      </c>
      <c r="S15" s="196">
        <f t="shared" si="9"/>
        <v>0.375</v>
      </c>
      <c r="T15" s="196">
        <f t="shared" si="9"/>
        <v>0.375</v>
      </c>
      <c r="U15" s="196">
        <f t="shared" si="9"/>
        <v>0.375</v>
      </c>
      <c r="V15" s="196" t="str">
        <f t="shared" si="9"/>
        <v/>
      </c>
      <c r="W15" s="196" t="str">
        <f t="shared" si="9"/>
        <v/>
      </c>
      <c r="X15" s="196" t="str">
        <f t="shared" si="9"/>
        <v/>
      </c>
      <c r="Y15" s="196">
        <f t="shared" si="9"/>
        <v>0.375</v>
      </c>
      <c r="Z15" s="196">
        <f t="shared" si="9"/>
        <v>0.375</v>
      </c>
      <c r="AA15" s="196">
        <f t="shared" si="9"/>
        <v>0.375</v>
      </c>
      <c r="AB15" s="196">
        <f t="shared" si="9"/>
        <v>0.375</v>
      </c>
      <c r="AC15" s="196">
        <f t="shared" si="9"/>
        <v>0.375</v>
      </c>
      <c r="AD15" s="196" t="str">
        <f t="shared" si="9"/>
        <v/>
      </c>
      <c r="AE15" s="196" t="str">
        <f t="shared" si="9"/>
        <v/>
      </c>
      <c r="AF15" s="196">
        <f t="shared" si="9"/>
        <v>0.375</v>
      </c>
      <c r="AG15" s="196">
        <f t="shared" si="9"/>
        <v>0.375</v>
      </c>
      <c r="AH15" s="196">
        <f t="shared" si="9"/>
        <v>0.375</v>
      </c>
      <c r="AI15" s="196">
        <f t="shared" si="9"/>
        <v>0.375</v>
      </c>
      <c r="AJ15" s="196">
        <f t="shared" si="9"/>
        <v>0.375</v>
      </c>
      <c r="AK15" s="196" t="str">
        <f t="shared" si="9"/>
        <v/>
      </c>
      <c r="AL15" s="196" t="str">
        <f t="shared" si="9"/>
        <v/>
      </c>
      <c r="AM15" s="196">
        <f t="shared" si="9"/>
        <v>0.375</v>
      </c>
      <c r="AN15" s="196">
        <f t="shared" si="9"/>
        <v>0.375</v>
      </c>
      <c r="AO15" s="196">
        <f t="shared" si="9"/>
        <v>0.375</v>
      </c>
      <c r="AP15" s="196">
        <f t="shared" si="9"/>
        <v>0.375</v>
      </c>
      <c r="AQ15" s="196">
        <f t="shared" si="9"/>
        <v>0.375</v>
      </c>
      <c r="AR15" s="199" t="str">
        <f t="shared" si="9"/>
        <v/>
      </c>
    </row>
    <row r="16" spans="2:44" s="161" customFormat="1" x14ac:dyDescent="0.15">
      <c r="B16" s="100"/>
      <c r="C16" s="100"/>
      <c r="D16" s="100"/>
      <c r="E16" s="115" t="s">
        <v>18</v>
      </c>
      <c r="F16" s="103"/>
      <c r="G16" s="103"/>
      <c r="H16" s="103"/>
      <c r="I16" s="101"/>
      <c r="J16" s="102"/>
      <c r="K16" s="101"/>
      <c r="L16" s="121"/>
      <c r="M16" s="102"/>
      <c r="N16" s="197" t="str">
        <f>IF(ISNUMBER(N9),N9+N12+N13+N14,IF(ISNUMBER(N5),N5,""))</f>
        <v/>
      </c>
      <c r="O16" s="197" t="str">
        <f t="shared" ref="O16:AQ16" si="10">IF(ISNUMBER(O9),O9+O12+O13+O14,IF(ISNUMBER(O5),O5,""))</f>
        <v/>
      </c>
      <c r="P16" s="197" t="str">
        <f>IF(ISNUMBER(P9),P9+P12+P13+P14,IF(ISNUMBER(P5),P5,""))</f>
        <v/>
      </c>
      <c r="Q16" s="197" t="str">
        <f t="shared" si="10"/>
        <v/>
      </c>
      <c r="R16" s="197" t="str">
        <f>IF(ISNUMBER(R9),R9+R12+R13+R14,IF(ISNUMBER(R5),R5,""))</f>
        <v/>
      </c>
      <c r="S16" s="197">
        <f t="shared" si="10"/>
        <v>0.72916666666666663</v>
      </c>
      <c r="T16" s="197">
        <f t="shared" si="10"/>
        <v>0.72916666666666663</v>
      </c>
      <c r="U16" s="197">
        <f t="shared" si="10"/>
        <v>0.72916666666666663</v>
      </c>
      <c r="V16" s="197" t="str">
        <f t="shared" si="10"/>
        <v/>
      </c>
      <c r="W16" s="197" t="str">
        <f t="shared" si="10"/>
        <v/>
      </c>
      <c r="X16" s="197" t="str">
        <f t="shared" si="10"/>
        <v/>
      </c>
      <c r="Y16" s="197">
        <f t="shared" si="10"/>
        <v>0.72916666666666663</v>
      </c>
      <c r="Z16" s="197">
        <f t="shared" si="10"/>
        <v>0.72916666666666663</v>
      </c>
      <c r="AA16" s="197">
        <f t="shared" si="10"/>
        <v>0.72916666666666663</v>
      </c>
      <c r="AB16" s="197">
        <f t="shared" si="10"/>
        <v>0.72916666666666663</v>
      </c>
      <c r="AC16" s="197">
        <f t="shared" si="10"/>
        <v>0.72916666666666663</v>
      </c>
      <c r="AD16" s="197" t="str">
        <f t="shared" si="10"/>
        <v/>
      </c>
      <c r="AE16" s="197" t="str">
        <f t="shared" si="10"/>
        <v/>
      </c>
      <c r="AF16" s="197">
        <f t="shared" si="10"/>
        <v>0.75</v>
      </c>
      <c r="AG16" s="197">
        <f t="shared" si="10"/>
        <v>0.75</v>
      </c>
      <c r="AH16" s="197">
        <f t="shared" si="10"/>
        <v>0.75</v>
      </c>
      <c r="AI16" s="197">
        <f t="shared" si="10"/>
        <v>0.75</v>
      </c>
      <c r="AJ16" s="197">
        <f t="shared" si="10"/>
        <v>0.75</v>
      </c>
      <c r="AK16" s="197" t="str">
        <f t="shared" si="10"/>
        <v/>
      </c>
      <c r="AL16" s="197" t="str">
        <f t="shared" si="10"/>
        <v/>
      </c>
      <c r="AM16" s="197">
        <f t="shared" si="10"/>
        <v>0.75</v>
      </c>
      <c r="AN16" s="197">
        <f t="shared" si="10"/>
        <v>0.75</v>
      </c>
      <c r="AO16" s="197">
        <f t="shared" si="10"/>
        <v>0.75</v>
      </c>
      <c r="AP16" s="197">
        <f>IF(ISNUMBER(AP9),AP9+AP12+AP13+AP14,IF(ISNUMBER(AP5),AP5,""))</f>
        <v>0.75</v>
      </c>
      <c r="AQ16" s="197">
        <f t="shared" si="10"/>
        <v>0.75</v>
      </c>
      <c r="AR16" s="200" t="str">
        <f>IF(ISNUMBER(AR9),AR9+AR12+AR13+AR14,IF(ISNUMBER(AR5),AR5,""))</f>
        <v/>
      </c>
    </row>
    <row r="17" spans="1:44" s="161" customFormat="1" x14ac:dyDescent="0.15">
      <c r="B17" s="104"/>
      <c r="C17" s="104"/>
      <c r="D17" s="104"/>
      <c r="E17" s="116" t="s">
        <v>19</v>
      </c>
      <c r="F17" s="107"/>
      <c r="G17" s="107"/>
      <c r="H17" s="107"/>
      <c r="I17" s="105"/>
      <c r="J17" s="106"/>
      <c r="K17" s="105"/>
      <c r="L17" s="122"/>
      <c r="M17" s="106"/>
      <c r="N17" s="198" t="str">
        <f>IF(ISNUMBER(N10),N10+N14,IF(ISNUMBER(N6),N6,""))</f>
        <v/>
      </c>
      <c r="O17" s="198" t="str">
        <f>IF(ISNUMBER(O10),O10+O14,IF(ISNUMBER(O6),O6,""))</f>
        <v/>
      </c>
      <c r="P17" s="198" t="str">
        <f t="shared" ref="P17:AR17" si="11">IF(ISNUMBER(P10),P10+P14,IF(ISNUMBER(P6),P6,""))</f>
        <v/>
      </c>
      <c r="Q17" s="198" t="str">
        <f t="shared" si="11"/>
        <v/>
      </c>
      <c r="R17" s="198" t="str">
        <f t="shared" si="11"/>
        <v/>
      </c>
      <c r="S17" s="198">
        <f t="shared" si="11"/>
        <v>4.1666666666666664E-2</v>
      </c>
      <c r="T17" s="198">
        <f t="shared" si="11"/>
        <v>4.1666666666666664E-2</v>
      </c>
      <c r="U17" s="198">
        <f t="shared" si="11"/>
        <v>4.1666666666666664E-2</v>
      </c>
      <c r="V17" s="198" t="str">
        <f t="shared" si="11"/>
        <v/>
      </c>
      <c r="W17" s="198" t="str">
        <f t="shared" si="11"/>
        <v/>
      </c>
      <c r="X17" s="198" t="str">
        <f t="shared" si="11"/>
        <v/>
      </c>
      <c r="Y17" s="198">
        <f t="shared" si="11"/>
        <v>4.1666666666666664E-2</v>
      </c>
      <c r="Z17" s="198">
        <f t="shared" si="11"/>
        <v>4.1666666666666664E-2</v>
      </c>
      <c r="AA17" s="198">
        <f t="shared" si="11"/>
        <v>4.1666666666666664E-2</v>
      </c>
      <c r="AB17" s="198">
        <f t="shared" si="11"/>
        <v>4.1666666666666664E-2</v>
      </c>
      <c r="AC17" s="198">
        <f t="shared" si="11"/>
        <v>4.1666666666666664E-2</v>
      </c>
      <c r="AD17" s="198" t="str">
        <f t="shared" si="11"/>
        <v/>
      </c>
      <c r="AE17" s="198" t="str">
        <f t="shared" si="11"/>
        <v/>
      </c>
      <c r="AF17" s="198">
        <f t="shared" si="11"/>
        <v>4.1666666666666664E-2</v>
      </c>
      <c r="AG17" s="198">
        <f t="shared" si="11"/>
        <v>4.1666666666666664E-2</v>
      </c>
      <c r="AH17" s="198">
        <f t="shared" si="11"/>
        <v>4.1666666666666664E-2</v>
      </c>
      <c r="AI17" s="198">
        <f t="shared" si="11"/>
        <v>4.1666666666666664E-2</v>
      </c>
      <c r="AJ17" s="198">
        <f t="shared" si="11"/>
        <v>4.1666666666666664E-2</v>
      </c>
      <c r="AK17" s="198" t="str">
        <f t="shared" si="11"/>
        <v/>
      </c>
      <c r="AL17" s="198" t="str">
        <f t="shared" si="11"/>
        <v/>
      </c>
      <c r="AM17" s="198">
        <f t="shared" si="11"/>
        <v>4.1666666666666664E-2</v>
      </c>
      <c r="AN17" s="198">
        <f t="shared" si="11"/>
        <v>4.1666666666666664E-2</v>
      </c>
      <c r="AO17" s="198">
        <f t="shared" si="11"/>
        <v>4.1666666666666664E-2</v>
      </c>
      <c r="AP17" s="198">
        <f t="shared" si="11"/>
        <v>4.1666666666666664E-2</v>
      </c>
      <c r="AQ17" s="198">
        <f t="shared" si="11"/>
        <v>4.1666666666666664E-2</v>
      </c>
      <c r="AR17" s="201" t="str">
        <f t="shared" si="11"/>
        <v/>
      </c>
    </row>
    <row r="18" spans="1:44" s="95" customFormat="1" ht="24" x14ac:dyDescent="0.15">
      <c r="B18" s="108" t="s">
        <v>82</v>
      </c>
      <c r="C18" s="108">
        <f>COUNT(N7:AR7)*8</f>
        <v>144</v>
      </c>
      <c r="D18" s="108"/>
      <c r="E18" s="117" t="s">
        <v>20</v>
      </c>
      <c r="F18" s="111">
        <f>SUM(F$20:F9996)</f>
        <v>73.5</v>
      </c>
      <c r="G18" s="111">
        <f>SUM(G$20:G9996)</f>
        <v>0</v>
      </c>
      <c r="H18" s="111">
        <f>SUM(N18:AR18)</f>
        <v>140</v>
      </c>
      <c r="I18" s="109"/>
      <c r="J18" s="110"/>
      <c r="K18" s="109"/>
      <c r="L18" s="123"/>
      <c r="M18" s="110"/>
      <c r="N18" s="112" t="str">
        <f t="shared" ref="N18:AR18" si="12">IF(ISNUMBER(N15),HOUR(N16-N15-N17) + MINUTE(N16-N15-N17)/60 + SECOND(N16-N15-N17)/3600,"")</f>
        <v/>
      </c>
      <c r="O18" s="202" t="str">
        <f>IF(ISNUMBER(O15),HOUR(O16-O15-O17) + MINUTE(O16-O15-O17)/60 + SECOND(O16-O15-O17)/3600,"")</f>
        <v/>
      </c>
      <c r="P18" s="202" t="str">
        <f t="shared" si="12"/>
        <v/>
      </c>
      <c r="Q18" s="202" t="str">
        <f t="shared" si="12"/>
        <v/>
      </c>
      <c r="R18" s="202" t="str">
        <f>IF(ISNUMBER(R15),HOUR(R16-R15-R17) + MINUTE(R16-R15-R17)/60 + SECOND(R16-R15-R17)/3600,"")</f>
        <v/>
      </c>
      <c r="S18" s="202">
        <f t="shared" si="12"/>
        <v>7.5</v>
      </c>
      <c r="T18" s="202">
        <f t="shared" si="12"/>
        <v>7.5</v>
      </c>
      <c r="U18" s="202">
        <f t="shared" si="12"/>
        <v>7.5</v>
      </c>
      <c r="V18" s="202" t="str">
        <f t="shared" si="12"/>
        <v/>
      </c>
      <c r="W18" s="202" t="str">
        <f t="shared" si="12"/>
        <v/>
      </c>
      <c r="X18" s="202" t="str">
        <f t="shared" si="12"/>
        <v/>
      </c>
      <c r="Y18" s="202">
        <f t="shared" si="12"/>
        <v>7.5</v>
      </c>
      <c r="Z18" s="202">
        <f t="shared" si="12"/>
        <v>7.5</v>
      </c>
      <c r="AA18" s="202">
        <f t="shared" si="12"/>
        <v>7.5</v>
      </c>
      <c r="AB18" s="202">
        <f t="shared" si="12"/>
        <v>7.5</v>
      </c>
      <c r="AC18" s="202">
        <f t="shared" si="12"/>
        <v>7.5</v>
      </c>
      <c r="AD18" s="202" t="str">
        <f t="shared" si="12"/>
        <v/>
      </c>
      <c r="AE18" s="202" t="str">
        <f t="shared" si="12"/>
        <v/>
      </c>
      <c r="AF18" s="202">
        <f t="shared" si="12"/>
        <v>8</v>
      </c>
      <c r="AG18" s="202">
        <f t="shared" si="12"/>
        <v>8</v>
      </c>
      <c r="AH18" s="202">
        <f t="shared" si="12"/>
        <v>8</v>
      </c>
      <c r="AI18" s="202">
        <f t="shared" si="12"/>
        <v>8</v>
      </c>
      <c r="AJ18" s="202">
        <f t="shared" si="12"/>
        <v>8</v>
      </c>
      <c r="AK18" s="202" t="str">
        <f t="shared" si="12"/>
        <v/>
      </c>
      <c r="AL18" s="202" t="str">
        <f t="shared" si="12"/>
        <v/>
      </c>
      <c r="AM18" s="202">
        <f t="shared" si="12"/>
        <v>8</v>
      </c>
      <c r="AN18" s="202">
        <f t="shared" si="12"/>
        <v>8</v>
      </c>
      <c r="AO18" s="202">
        <f t="shared" si="12"/>
        <v>8</v>
      </c>
      <c r="AP18" s="202">
        <f t="shared" si="12"/>
        <v>8</v>
      </c>
      <c r="AQ18" s="202">
        <f t="shared" si="12"/>
        <v>8</v>
      </c>
      <c r="AR18" s="202" t="str">
        <f t="shared" si="12"/>
        <v/>
      </c>
    </row>
    <row r="19" spans="1:44" s="26" customFormat="1" ht="12.75" thickBot="1" x14ac:dyDescent="0.2">
      <c r="A19" s="113"/>
      <c r="B19" s="27"/>
      <c r="C19" s="27"/>
      <c r="D19" s="27"/>
      <c r="E19" s="118" t="s">
        <v>16</v>
      </c>
      <c r="F19" s="219"/>
      <c r="G19" s="219"/>
      <c r="H19" s="53">
        <f>SUM(N19:AR19)</f>
        <v>0</v>
      </c>
      <c r="I19" s="28"/>
      <c r="J19" s="29"/>
      <c r="K19" s="28"/>
      <c r="L19" s="124"/>
      <c r="M19" s="29"/>
      <c r="N19" s="59">
        <f>SUM(N20:N41)</f>
        <v>0</v>
      </c>
      <c r="O19" s="60">
        <f>SUM(O20:O41)</f>
        <v>0</v>
      </c>
      <c r="P19" s="60">
        <f>SUM(P20:P41)</f>
        <v>0</v>
      </c>
      <c r="Q19" s="60">
        <f>SUM(Q20:Q41)</f>
        <v>0</v>
      </c>
      <c r="R19" s="60">
        <f>SUM(R20:R41)</f>
        <v>0</v>
      </c>
      <c r="S19" s="60">
        <f>SUM(S20:S41)</f>
        <v>0</v>
      </c>
      <c r="T19" s="60">
        <f>SUM(T20:T41)</f>
        <v>0</v>
      </c>
      <c r="U19" s="60">
        <f>SUM(U20:U41)</f>
        <v>0</v>
      </c>
      <c r="V19" s="60">
        <f>SUM(V20:V41)</f>
        <v>0</v>
      </c>
      <c r="W19" s="60">
        <f>SUM(W20:W41)</f>
        <v>0</v>
      </c>
      <c r="X19" s="60">
        <f>SUM(X20:X41)</f>
        <v>0</v>
      </c>
      <c r="Y19" s="60">
        <f>SUM(Y20:Y41)</f>
        <v>0</v>
      </c>
      <c r="Z19" s="60">
        <f>SUM(Z20:Z41)</f>
        <v>0</v>
      </c>
      <c r="AA19" s="60">
        <f>SUM(AA20:AA41)</f>
        <v>0</v>
      </c>
      <c r="AB19" s="60">
        <f>SUM(AB20:AB41)</f>
        <v>0</v>
      </c>
      <c r="AC19" s="60">
        <f>SUM(AC20:AC41)</f>
        <v>0</v>
      </c>
      <c r="AD19" s="60">
        <f>SUM(AD20:AD41)</f>
        <v>0</v>
      </c>
      <c r="AE19" s="60">
        <f>SUM(AE20:AE41)</f>
        <v>0</v>
      </c>
      <c r="AF19" s="60">
        <f>SUM(AF20:AF41)</f>
        <v>0</v>
      </c>
      <c r="AG19" s="60">
        <f>SUM(AG20:AG41)</f>
        <v>0</v>
      </c>
      <c r="AH19" s="60">
        <f>SUM(AH20:AH41)</f>
        <v>0</v>
      </c>
      <c r="AI19" s="60">
        <f>SUM(AI20:AI41)</f>
        <v>0</v>
      </c>
      <c r="AJ19" s="60">
        <f>SUM(AJ20:AJ41)</f>
        <v>0</v>
      </c>
      <c r="AK19" s="60">
        <f>SUM(AK20:AK41)</f>
        <v>0</v>
      </c>
      <c r="AL19" s="60">
        <f>SUM(AL20:AL41)</f>
        <v>0</v>
      </c>
      <c r="AM19" s="60">
        <f>SUM(AM20:AM41)</f>
        <v>0</v>
      </c>
      <c r="AN19" s="60">
        <f>SUM(AN20:AN41)</f>
        <v>0</v>
      </c>
      <c r="AO19" s="60">
        <f>SUM(AO20:AO41)</f>
        <v>0</v>
      </c>
      <c r="AP19" s="60">
        <f>SUM(AP20:AP41)</f>
        <v>0</v>
      </c>
      <c r="AQ19" s="60">
        <f>SUM(AQ20:AQ41)</f>
        <v>0</v>
      </c>
      <c r="AR19" s="61">
        <f>SUM(AR20:AR41)</f>
        <v>0</v>
      </c>
    </row>
    <row r="20" spans="1:44" s="137" customFormat="1" ht="13.5" thickTop="1" thickBot="1" x14ac:dyDescent="0.2">
      <c r="B20" s="138" t="s">
        <v>28</v>
      </c>
      <c r="C20" s="138" t="s">
        <v>63</v>
      </c>
      <c r="D20" s="139" t="s">
        <v>65</v>
      </c>
      <c r="E20" s="140" t="s">
        <v>15</v>
      </c>
      <c r="F20" s="141">
        <f>SUM(M20:AQ20)</f>
        <v>0</v>
      </c>
      <c r="G20" s="141">
        <f>IF(ISNUMBER(F20),IF(ISNUMBER(H20),IF(H20&gt;F20,H20,F20),F20),IF(ISNUMBER(H20),H20,""))</f>
        <v>0</v>
      </c>
      <c r="H20" s="141">
        <f t="shared" ref="H20" si="13">SUM(N20:AR20)</f>
        <v>0</v>
      </c>
      <c r="I20" s="142"/>
      <c r="J20" s="143"/>
      <c r="K20" s="144"/>
      <c r="L20" s="140"/>
      <c r="M20" s="145"/>
      <c r="N20" s="146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8"/>
    </row>
    <row r="21" spans="1:44" s="5" customFormat="1" x14ac:dyDescent="0.15">
      <c r="B21" s="126" t="s">
        <v>28</v>
      </c>
      <c r="C21" s="126" t="s">
        <v>0</v>
      </c>
      <c r="D21" s="127" t="s">
        <v>68</v>
      </c>
      <c r="E21" s="128" t="s">
        <v>15</v>
      </c>
      <c r="F21" s="129"/>
      <c r="G21" s="129">
        <f>IF(ISNUMBER(F21),IF(ISBLANK(H21),F21,H21),IF(ISNUMBER(H21),H21,""))</f>
        <v>0</v>
      </c>
      <c r="H21" s="129">
        <f t="shared" ref="H21" si="14">SUM(N21:AR21)</f>
        <v>0</v>
      </c>
      <c r="I21" s="130"/>
      <c r="J21" s="131"/>
      <c r="K21" s="132"/>
      <c r="L21" s="128"/>
      <c r="M21" s="133"/>
      <c r="N21" s="134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6"/>
    </row>
    <row r="22" spans="1:44" s="5" customFormat="1" x14ac:dyDescent="0.15">
      <c r="B22" s="41" t="s">
        <v>28</v>
      </c>
      <c r="C22" s="41" t="s">
        <v>27</v>
      </c>
      <c r="D22" s="16" t="s">
        <v>81</v>
      </c>
      <c r="E22" s="39" t="s">
        <v>15</v>
      </c>
      <c r="F22" s="54">
        <v>3</v>
      </c>
      <c r="G22" s="54">
        <f t="shared" ref="G22:G54" si="15">IF(ISNUMBER(F22),IF(ISBLANK(H22),F22,H22),IF(ISNUMBER(H22),H22,""))</f>
        <v>0</v>
      </c>
      <c r="H22" s="54">
        <f>SUM(N22:AR22)</f>
        <v>0</v>
      </c>
      <c r="I22" s="7"/>
      <c r="J22" s="8"/>
      <c r="K22" s="18"/>
      <c r="L22" s="39"/>
      <c r="M22" s="19"/>
      <c r="N22" s="65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7"/>
    </row>
    <row r="23" spans="1:44" s="5" customFormat="1" x14ac:dyDescent="0.15">
      <c r="B23" s="41" t="s">
        <v>28</v>
      </c>
      <c r="C23" s="41" t="s">
        <v>27</v>
      </c>
      <c r="D23" s="16" t="s">
        <v>88</v>
      </c>
      <c r="E23" s="39" t="s">
        <v>15</v>
      </c>
      <c r="F23" s="54">
        <v>3</v>
      </c>
      <c r="G23" s="54">
        <f t="shared" si="15"/>
        <v>0</v>
      </c>
      <c r="H23" s="54">
        <f>SUM(N23:AR23)</f>
        <v>0</v>
      </c>
      <c r="I23" s="7"/>
      <c r="J23" s="8"/>
      <c r="K23" s="18"/>
      <c r="L23" s="39"/>
      <c r="M23" s="19"/>
      <c r="N23" s="65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7"/>
    </row>
    <row r="24" spans="1:44" s="5" customFormat="1" x14ac:dyDescent="0.15">
      <c r="B24" s="41" t="s">
        <v>28</v>
      </c>
      <c r="C24" s="41" t="s">
        <v>27</v>
      </c>
      <c r="D24" s="16" t="s">
        <v>89</v>
      </c>
      <c r="E24" s="39" t="s">
        <v>15</v>
      </c>
      <c r="F24" s="54">
        <v>3</v>
      </c>
      <c r="G24" s="54">
        <f t="shared" si="15"/>
        <v>0</v>
      </c>
      <c r="H24" s="54">
        <f>SUM(N24:AR24)</f>
        <v>0</v>
      </c>
      <c r="I24" s="7"/>
      <c r="J24" s="8"/>
      <c r="K24" s="18"/>
      <c r="L24" s="39"/>
      <c r="M24" s="19"/>
      <c r="N24" s="65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7"/>
    </row>
    <row r="25" spans="1:44" s="5" customFormat="1" x14ac:dyDescent="0.15">
      <c r="B25" s="41" t="s">
        <v>28</v>
      </c>
      <c r="C25" s="41" t="s">
        <v>0</v>
      </c>
      <c r="D25" s="6" t="s">
        <v>69</v>
      </c>
      <c r="E25" s="39" t="s">
        <v>14</v>
      </c>
      <c r="F25" s="54"/>
      <c r="G25" s="54">
        <f t="shared" si="15"/>
        <v>0</v>
      </c>
      <c r="H25" s="54">
        <f t="shared" ref="H25" si="16">SUM(N25:AR25)</f>
        <v>0</v>
      </c>
      <c r="I25" s="7"/>
      <c r="J25" s="8"/>
      <c r="K25" s="24"/>
      <c r="L25" s="38"/>
      <c r="M25" s="19"/>
      <c r="N25" s="65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7"/>
    </row>
    <row r="26" spans="1:44" s="5" customFormat="1" x14ac:dyDescent="0.15">
      <c r="B26" s="41" t="s">
        <v>62</v>
      </c>
      <c r="C26" s="41" t="s">
        <v>0</v>
      </c>
      <c r="D26" s="6" t="s">
        <v>103</v>
      </c>
      <c r="E26" s="39" t="s">
        <v>15</v>
      </c>
      <c r="F26" s="55">
        <v>3</v>
      </c>
      <c r="G26" s="55">
        <f t="shared" si="15"/>
        <v>0</v>
      </c>
      <c r="H26" s="55">
        <f t="shared" ref="H26" si="17">SUM(N26:AR26)</f>
        <v>0</v>
      </c>
      <c r="I26" s="7"/>
      <c r="J26" s="8"/>
      <c r="K26" s="18"/>
      <c r="L26" s="39"/>
      <c r="M26" s="19"/>
      <c r="N26" s="65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7"/>
    </row>
    <row r="27" spans="1:44" s="5" customFormat="1" x14ac:dyDescent="0.15">
      <c r="B27" s="41" t="s">
        <v>28</v>
      </c>
      <c r="C27" s="41" t="s">
        <v>63</v>
      </c>
      <c r="D27" s="6" t="s">
        <v>98</v>
      </c>
      <c r="E27" s="39" t="s">
        <v>14</v>
      </c>
      <c r="F27" s="54"/>
      <c r="G27" s="54">
        <f t="shared" si="15"/>
        <v>0</v>
      </c>
      <c r="H27" s="54">
        <f t="shared" ref="H27:H32" si="18">SUM(N27:AR27)</f>
        <v>0</v>
      </c>
      <c r="I27" s="7"/>
      <c r="J27" s="8"/>
      <c r="K27" s="24"/>
      <c r="L27" s="38"/>
      <c r="M27" s="19"/>
      <c r="N27" s="65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7"/>
    </row>
    <row r="28" spans="1:44" s="5" customFormat="1" ht="24.75" thickBot="1" x14ac:dyDescent="0.2">
      <c r="B28" s="74" t="s">
        <v>28</v>
      </c>
      <c r="C28" s="74" t="s">
        <v>1</v>
      </c>
      <c r="D28" s="75" t="s">
        <v>60</v>
      </c>
      <c r="E28" s="80" t="s">
        <v>14</v>
      </c>
      <c r="F28" s="81">
        <f>0.25*COUNT(N4:AR4)</f>
        <v>4.5</v>
      </c>
      <c r="G28" s="81">
        <f t="shared" si="15"/>
        <v>0</v>
      </c>
      <c r="H28" s="81">
        <f t="shared" si="18"/>
        <v>0</v>
      </c>
      <c r="I28" s="76"/>
      <c r="J28" s="77"/>
      <c r="K28" s="78"/>
      <c r="L28" s="80"/>
      <c r="M28" s="79"/>
      <c r="N28" s="82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4"/>
    </row>
    <row r="29" spans="1:44" s="5" customFormat="1" x14ac:dyDescent="0.15">
      <c r="B29" s="159" t="s">
        <v>62</v>
      </c>
      <c r="C29" s="159" t="s">
        <v>23</v>
      </c>
      <c r="D29" s="160" t="s">
        <v>64</v>
      </c>
      <c r="E29" s="38" t="s">
        <v>15</v>
      </c>
      <c r="F29" s="55">
        <v>17</v>
      </c>
      <c r="G29" s="55">
        <f t="shared" si="15"/>
        <v>0</v>
      </c>
      <c r="H29" s="55">
        <f t="shared" si="18"/>
        <v>0</v>
      </c>
      <c r="I29" s="22"/>
      <c r="J29" s="23"/>
      <c r="K29" s="24"/>
      <c r="L29" s="38"/>
      <c r="M29" s="25"/>
      <c r="N29" s="62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</row>
    <row r="30" spans="1:44" s="5" customFormat="1" x14ac:dyDescent="0.15">
      <c r="B30" s="41" t="s">
        <v>62</v>
      </c>
      <c r="C30" s="41" t="s">
        <v>22</v>
      </c>
      <c r="D30" s="16" t="s">
        <v>70</v>
      </c>
      <c r="E30" s="39" t="s">
        <v>15</v>
      </c>
      <c r="F30" s="55"/>
      <c r="G30" s="55">
        <f t="shared" si="15"/>
        <v>0</v>
      </c>
      <c r="H30" s="55">
        <f t="shared" si="18"/>
        <v>0</v>
      </c>
      <c r="I30" s="7"/>
      <c r="J30" s="8"/>
      <c r="K30" s="18"/>
      <c r="L30" s="39"/>
      <c r="M30" s="19"/>
      <c r="N30" s="65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7"/>
    </row>
    <row r="31" spans="1:44" s="5" customFormat="1" x14ac:dyDescent="0.15">
      <c r="B31" s="41" t="s">
        <v>62</v>
      </c>
      <c r="C31" s="41" t="s">
        <v>24</v>
      </c>
      <c r="D31" s="6" t="s">
        <v>66</v>
      </c>
      <c r="E31" s="39" t="s">
        <v>15</v>
      </c>
      <c r="F31" s="55"/>
      <c r="G31" s="55">
        <f>IF(ISNUMBER(F31),IF(ISBLANK(H31),F31,H31),IF(ISNUMBER(H31),H31,""))</f>
        <v>0</v>
      </c>
      <c r="H31" s="55">
        <f>SUM(N31:AR31)</f>
        <v>0</v>
      </c>
      <c r="I31" s="7"/>
      <c r="J31" s="8"/>
      <c r="K31" s="18"/>
      <c r="L31" s="39"/>
      <c r="M31" s="19"/>
      <c r="N31" s="65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7"/>
    </row>
    <row r="32" spans="1:44" s="5" customFormat="1" ht="24" x14ac:dyDescent="0.15">
      <c r="B32" s="41" t="s">
        <v>62</v>
      </c>
      <c r="C32" s="41" t="s">
        <v>12</v>
      </c>
      <c r="D32" s="6" t="s">
        <v>67</v>
      </c>
      <c r="E32" s="39" t="s">
        <v>15</v>
      </c>
      <c r="F32" s="55">
        <v>3</v>
      </c>
      <c r="G32" s="55">
        <f t="shared" si="15"/>
        <v>0</v>
      </c>
      <c r="H32" s="55">
        <f t="shared" si="18"/>
        <v>0</v>
      </c>
      <c r="I32" s="7"/>
      <c r="J32" s="8"/>
      <c r="K32" s="18"/>
      <c r="L32" s="39"/>
      <c r="M32" s="19"/>
      <c r="N32" s="65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7"/>
    </row>
    <row r="33" spans="2:44" s="5" customFormat="1" x14ac:dyDescent="0.15">
      <c r="B33" s="180" t="s">
        <v>62</v>
      </c>
      <c r="C33" s="180" t="s">
        <v>26</v>
      </c>
      <c r="D33" s="181" t="s">
        <v>80</v>
      </c>
      <c r="E33" s="39" t="s">
        <v>15</v>
      </c>
      <c r="F33" s="54"/>
      <c r="G33" s="54">
        <f t="shared" si="15"/>
        <v>0</v>
      </c>
      <c r="H33" s="54">
        <f>SUM(N33:AR33)</f>
        <v>0</v>
      </c>
      <c r="I33" s="7"/>
      <c r="J33" s="8"/>
      <c r="K33" s="18"/>
      <c r="L33" s="39"/>
      <c r="M33" s="19"/>
      <c r="N33" s="65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7"/>
    </row>
    <row r="34" spans="2:44" s="5" customFormat="1" x14ac:dyDescent="0.15">
      <c r="B34" s="157" t="s">
        <v>62</v>
      </c>
      <c r="C34" s="157" t="s">
        <v>53</v>
      </c>
      <c r="D34" s="158" t="s">
        <v>101</v>
      </c>
      <c r="E34" s="149" t="s">
        <v>15</v>
      </c>
      <c r="F34" s="55"/>
      <c r="G34" s="55">
        <f t="shared" si="15"/>
        <v>0</v>
      </c>
      <c r="H34" s="55">
        <f t="shared" ref="H34" si="19">SUM(N34:AR34)</f>
        <v>0</v>
      </c>
      <c r="I34" s="150"/>
      <c r="J34" s="151"/>
      <c r="K34" s="152"/>
      <c r="L34" s="149"/>
      <c r="M34" s="153"/>
      <c r="N34" s="154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6"/>
    </row>
    <row r="35" spans="2:44" s="5" customFormat="1" x14ac:dyDescent="0.15">
      <c r="B35" s="41" t="s">
        <v>62</v>
      </c>
      <c r="C35" s="41" t="s">
        <v>23</v>
      </c>
      <c r="D35" s="6" t="s">
        <v>102</v>
      </c>
      <c r="E35" s="39" t="s">
        <v>15</v>
      </c>
      <c r="F35" s="55">
        <v>3</v>
      </c>
      <c r="G35" s="55">
        <f t="shared" si="15"/>
        <v>0</v>
      </c>
      <c r="H35" s="55">
        <f t="shared" ref="H35" si="20">SUM(N35:AR35)</f>
        <v>0</v>
      </c>
      <c r="I35" s="7"/>
      <c r="J35" s="8"/>
      <c r="K35" s="18"/>
      <c r="L35" s="39"/>
      <c r="M35" s="19"/>
      <c r="N35" s="65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7"/>
    </row>
    <row r="36" spans="2:44" s="5" customFormat="1" x14ac:dyDescent="0.15">
      <c r="B36" s="41" t="s">
        <v>62</v>
      </c>
      <c r="C36" s="41" t="s">
        <v>22</v>
      </c>
      <c r="D36" s="6" t="s">
        <v>87</v>
      </c>
      <c r="E36" s="39" t="s">
        <v>15</v>
      </c>
      <c r="F36" s="55"/>
      <c r="G36" s="55">
        <f t="shared" si="15"/>
        <v>0</v>
      </c>
      <c r="H36" s="55">
        <f t="shared" ref="H36" si="21">SUM(N36:AR36)</f>
        <v>0</v>
      </c>
      <c r="I36" s="7"/>
      <c r="J36" s="8"/>
      <c r="K36" s="18"/>
      <c r="L36" s="39"/>
      <c r="M36" s="19"/>
      <c r="N36" s="65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7"/>
    </row>
    <row r="37" spans="2:44" s="5" customFormat="1" x14ac:dyDescent="0.15">
      <c r="B37" s="41" t="s">
        <v>28</v>
      </c>
      <c r="C37" s="41" t="s">
        <v>63</v>
      </c>
      <c r="D37" s="6" t="s">
        <v>90</v>
      </c>
      <c r="E37" s="39" t="s">
        <v>15</v>
      </c>
      <c r="F37" s="55">
        <v>34</v>
      </c>
      <c r="G37" s="55">
        <f>IF(ISNUMBER(F37),IF(ISBLANK(H37),F37,H37),IF(ISNUMBER(H37),H37,""))</f>
        <v>0</v>
      </c>
      <c r="H37" s="55">
        <f t="shared" ref="H37" si="22">SUM(N37:AR37)</f>
        <v>0</v>
      </c>
      <c r="I37" s="7"/>
      <c r="J37" s="8"/>
      <c r="K37" s="18"/>
      <c r="L37" s="39"/>
      <c r="M37" s="19"/>
      <c r="N37" s="65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7"/>
    </row>
    <row r="38" spans="2:44" s="5" customFormat="1" ht="24" x14ac:dyDescent="0.15">
      <c r="B38" s="223" t="s">
        <v>62</v>
      </c>
      <c r="C38" s="223" t="s">
        <v>25</v>
      </c>
      <c r="D38" s="224" t="s">
        <v>71</v>
      </c>
      <c r="E38" s="39" t="s">
        <v>15</v>
      </c>
      <c r="F38" s="55"/>
      <c r="G38" s="55">
        <f>IF(ISNUMBER(F38),IF(ISBLANK(H38),F38,H38),IF(ISNUMBER(H38),H38,""))</f>
        <v>0</v>
      </c>
      <c r="H38" s="55">
        <f>SUM(N38:AR38)</f>
        <v>0</v>
      </c>
      <c r="I38" s="7"/>
      <c r="J38" s="8"/>
      <c r="K38" s="18"/>
      <c r="L38" s="39"/>
      <c r="M38" s="19"/>
      <c r="N38" s="65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7"/>
    </row>
    <row r="39" spans="2:44" s="5" customFormat="1" ht="24" x14ac:dyDescent="0.15">
      <c r="B39" s="41" t="s">
        <v>62</v>
      </c>
      <c r="C39" s="41" t="s">
        <v>25</v>
      </c>
      <c r="D39" s="6" t="s">
        <v>104</v>
      </c>
      <c r="E39" s="39" t="s">
        <v>15</v>
      </c>
      <c r="F39" s="55"/>
      <c r="G39" s="55">
        <f>IF(ISNUMBER(F39),IF(ISBLANK(H39),F39,H39),IF(ISNUMBER(H39),H39,""))</f>
        <v>0</v>
      </c>
      <c r="H39" s="55">
        <f>SUM(N39:AR39)</f>
        <v>0</v>
      </c>
      <c r="I39" s="7"/>
      <c r="J39" s="8"/>
      <c r="K39" s="18"/>
      <c r="L39" s="39"/>
      <c r="M39" s="19"/>
      <c r="N39" s="65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7"/>
    </row>
    <row r="40" spans="2:44" s="5" customFormat="1" ht="24" x14ac:dyDescent="0.15">
      <c r="B40" s="225" t="s">
        <v>62</v>
      </c>
      <c r="C40" s="225" t="s">
        <v>26</v>
      </c>
      <c r="D40" s="226" t="s">
        <v>72</v>
      </c>
      <c r="E40" s="39" t="s">
        <v>15</v>
      </c>
      <c r="F40" s="55"/>
      <c r="G40" s="55">
        <f>IF(ISNUMBER(F40),IF(ISBLANK(H40),F40,H40),IF(ISNUMBER(H40),H40,""))</f>
        <v>0</v>
      </c>
      <c r="H40" s="55">
        <f>SUM(N40:AR40)</f>
        <v>0</v>
      </c>
      <c r="I40" s="7"/>
      <c r="J40" s="8"/>
      <c r="K40" s="18"/>
      <c r="L40" s="39"/>
      <c r="M40" s="19"/>
      <c r="N40" s="65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7"/>
    </row>
    <row r="41" spans="2:44" s="5" customFormat="1" x14ac:dyDescent="0.15">
      <c r="B41" s="41"/>
      <c r="C41" s="41"/>
      <c r="D41" s="16"/>
      <c r="E41" s="39"/>
      <c r="F41" s="54"/>
      <c r="G41" s="54">
        <f t="shared" si="15"/>
        <v>0</v>
      </c>
      <c r="H41" s="54">
        <f t="shared" ref="H41:H54" si="23">SUM(N41:AR41)</f>
        <v>0</v>
      </c>
      <c r="I41" s="7"/>
      <c r="J41" s="8"/>
      <c r="K41" s="18"/>
      <c r="L41" s="39"/>
      <c r="M41" s="19"/>
      <c r="N41" s="65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7"/>
    </row>
    <row r="42" spans="2:44" s="5" customFormat="1" x14ac:dyDescent="0.15">
      <c r="B42" s="41"/>
      <c r="C42" s="41"/>
      <c r="D42" s="16"/>
      <c r="E42" s="39"/>
      <c r="F42" s="54"/>
      <c r="G42" s="54">
        <f t="shared" si="15"/>
        <v>0</v>
      </c>
      <c r="H42" s="54">
        <f t="shared" si="23"/>
        <v>0</v>
      </c>
      <c r="I42" s="7"/>
      <c r="J42" s="8"/>
      <c r="K42" s="18"/>
      <c r="L42" s="39"/>
      <c r="M42" s="19"/>
      <c r="N42" s="65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7"/>
    </row>
    <row r="43" spans="2:44" s="50" customFormat="1" x14ac:dyDescent="0.15">
      <c r="B43" s="44"/>
      <c r="C43" s="44"/>
      <c r="D43" s="85"/>
      <c r="E43" s="49"/>
      <c r="F43" s="56"/>
      <c r="G43" s="56">
        <f t="shared" si="15"/>
        <v>0</v>
      </c>
      <c r="H43" s="56">
        <f t="shared" si="23"/>
        <v>0</v>
      </c>
      <c r="I43" s="45"/>
      <c r="J43" s="46"/>
      <c r="K43" s="47"/>
      <c r="L43" s="49"/>
      <c r="M43" s="48"/>
      <c r="N43" s="68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70"/>
    </row>
    <row r="44" spans="2:44" s="50" customFormat="1" x14ac:dyDescent="0.15">
      <c r="B44" s="44"/>
      <c r="C44" s="44"/>
      <c r="D44" s="85"/>
      <c r="E44" s="49"/>
      <c r="F44" s="56"/>
      <c r="G44" s="56">
        <f t="shared" si="15"/>
        <v>0</v>
      </c>
      <c r="H44" s="56">
        <f t="shared" si="23"/>
        <v>0</v>
      </c>
      <c r="I44" s="45"/>
      <c r="J44" s="46"/>
      <c r="K44" s="47"/>
      <c r="L44" s="49"/>
      <c r="M44" s="48"/>
      <c r="N44" s="6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70"/>
    </row>
    <row r="45" spans="2:44" s="5" customFormat="1" x14ac:dyDescent="0.15">
      <c r="B45" s="41"/>
      <c r="C45" s="41"/>
      <c r="D45" s="16"/>
      <c r="E45" s="39"/>
      <c r="F45" s="55"/>
      <c r="G45" s="55">
        <f t="shared" si="15"/>
        <v>0</v>
      </c>
      <c r="H45" s="55">
        <f t="shared" si="23"/>
        <v>0</v>
      </c>
      <c r="I45" s="7"/>
      <c r="J45" s="8"/>
      <c r="K45" s="18"/>
      <c r="L45" s="39"/>
      <c r="M45" s="19"/>
      <c r="N45" s="65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7"/>
    </row>
    <row r="46" spans="2:44" s="5" customFormat="1" x14ac:dyDescent="0.15">
      <c r="B46" s="41"/>
      <c r="C46" s="41"/>
      <c r="D46" s="16"/>
      <c r="E46" s="39"/>
      <c r="F46" s="54"/>
      <c r="G46" s="54">
        <f t="shared" si="15"/>
        <v>0</v>
      </c>
      <c r="H46" s="54">
        <f t="shared" si="23"/>
        <v>0</v>
      </c>
      <c r="I46" s="7"/>
      <c r="J46" s="8"/>
      <c r="K46" s="18"/>
      <c r="L46" s="39"/>
      <c r="M46" s="19"/>
      <c r="N46" s="65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7"/>
    </row>
    <row r="47" spans="2:44" s="5" customFormat="1" x14ac:dyDescent="0.15">
      <c r="B47" s="41"/>
      <c r="C47" s="41"/>
      <c r="D47" s="16"/>
      <c r="E47" s="39"/>
      <c r="F47" s="54"/>
      <c r="G47" s="54">
        <f t="shared" si="15"/>
        <v>0</v>
      </c>
      <c r="H47" s="54">
        <f t="shared" si="23"/>
        <v>0</v>
      </c>
      <c r="I47" s="7"/>
      <c r="J47" s="8"/>
      <c r="K47" s="18"/>
      <c r="L47" s="39"/>
      <c r="M47" s="19"/>
      <c r="N47" s="65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7"/>
    </row>
    <row r="48" spans="2:44" s="5" customFormat="1" x14ac:dyDescent="0.15">
      <c r="B48" s="41"/>
      <c r="C48" s="41"/>
      <c r="D48" s="16"/>
      <c r="E48" s="39"/>
      <c r="F48" s="54"/>
      <c r="G48" s="54">
        <f t="shared" si="15"/>
        <v>0</v>
      </c>
      <c r="H48" s="54">
        <f t="shared" si="23"/>
        <v>0</v>
      </c>
      <c r="I48" s="7"/>
      <c r="J48" s="8"/>
      <c r="K48" s="18"/>
      <c r="L48" s="39"/>
      <c r="M48" s="19"/>
      <c r="N48" s="65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7"/>
    </row>
    <row r="49" spans="2:44" s="5" customFormat="1" x14ac:dyDescent="0.15">
      <c r="B49" s="41"/>
      <c r="C49" s="41"/>
      <c r="D49" s="16"/>
      <c r="E49" s="39"/>
      <c r="F49" s="54"/>
      <c r="G49" s="54">
        <f t="shared" si="15"/>
        <v>0</v>
      </c>
      <c r="H49" s="54">
        <f t="shared" si="23"/>
        <v>0</v>
      </c>
      <c r="I49" s="7"/>
      <c r="J49" s="8"/>
      <c r="K49" s="18"/>
      <c r="L49" s="39"/>
      <c r="M49" s="19"/>
      <c r="N49" s="65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7"/>
    </row>
    <row r="50" spans="2:44" s="5" customFormat="1" x14ac:dyDescent="0.15">
      <c r="B50" s="41"/>
      <c r="C50" s="41"/>
      <c r="D50" s="16"/>
      <c r="E50" s="39"/>
      <c r="F50" s="54"/>
      <c r="G50" s="54">
        <f t="shared" si="15"/>
        <v>0</v>
      </c>
      <c r="H50" s="54">
        <f t="shared" si="23"/>
        <v>0</v>
      </c>
      <c r="I50" s="7"/>
      <c r="J50" s="8"/>
      <c r="K50" s="18"/>
      <c r="L50" s="39"/>
      <c r="M50" s="19"/>
      <c r="N50" s="65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7"/>
    </row>
    <row r="51" spans="2:44" s="5" customFormat="1" x14ac:dyDescent="0.15">
      <c r="B51" s="41"/>
      <c r="C51" s="41"/>
      <c r="D51" s="16"/>
      <c r="E51" s="39"/>
      <c r="F51" s="54"/>
      <c r="G51" s="54">
        <f t="shared" si="15"/>
        <v>0</v>
      </c>
      <c r="H51" s="54">
        <f t="shared" si="23"/>
        <v>0</v>
      </c>
      <c r="I51" s="7"/>
      <c r="J51" s="8"/>
      <c r="K51" s="18"/>
      <c r="L51" s="39"/>
      <c r="M51" s="19"/>
      <c r="N51" s="65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7"/>
    </row>
    <row r="52" spans="2:44" s="5" customFormat="1" x14ac:dyDescent="0.15">
      <c r="B52" s="41"/>
      <c r="C52" s="41"/>
      <c r="D52" s="16"/>
      <c r="E52" s="39"/>
      <c r="F52" s="54"/>
      <c r="G52" s="54">
        <f t="shared" si="15"/>
        <v>0</v>
      </c>
      <c r="H52" s="54">
        <f t="shared" si="23"/>
        <v>0</v>
      </c>
      <c r="I52" s="7"/>
      <c r="J52" s="8"/>
      <c r="K52" s="18"/>
      <c r="L52" s="39"/>
      <c r="M52" s="19"/>
      <c r="N52" s="65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7"/>
    </row>
    <row r="53" spans="2:44" s="5" customFormat="1" x14ac:dyDescent="0.15">
      <c r="B53" s="41"/>
      <c r="C53" s="41"/>
      <c r="D53" s="16"/>
      <c r="E53" s="39"/>
      <c r="F53" s="54"/>
      <c r="G53" s="54">
        <f t="shared" si="15"/>
        <v>0</v>
      </c>
      <c r="H53" s="54">
        <f t="shared" si="23"/>
        <v>0</v>
      </c>
      <c r="I53" s="7"/>
      <c r="J53" s="8"/>
      <c r="K53" s="18"/>
      <c r="L53" s="39"/>
      <c r="M53" s="19"/>
      <c r="N53" s="65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7"/>
    </row>
    <row r="54" spans="2:44" s="5" customFormat="1" x14ac:dyDescent="0.15">
      <c r="B54" s="42"/>
      <c r="C54" s="42"/>
      <c r="D54" s="86"/>
      <c r="E54" s="40"/>
      <c r="F54" s="57"/>
      <c r="G54" s="57">
        <f t="shared" si="15"/>
        <v>0</v>
      </c>
      <c r="H54" s="57">
        <f t="shared" si="23"/>
        <v>0</v>
      </c>
      <c r="I54" s="9"/>
      <c r="J54" s="10"/>
      <c r="K54" s="20"/>
      <c r="L54" s="40"/>
      <c r="M54" s="21"/>
      <c r="N54" s="71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3"/>
    </row>
    <row r="58" spans="2:44" x14ac:dyDescent="0.15">
      <c r="B58" s="1" t="s">
        <v>94</v>
      </c>
      <c r="C58" s="1" t="s">
        <v>95</v>
      </c>
      <c r="D58" s="220">
        <f>-15/(24*60)</f>
        <v>-1.0416666666666666E-2</v>
      </c>
    </row>
    <row r="59" spans="2:44" x14ac:dyDescent="0.15">
      <c r="C59" s="1" t="s">
        <v>96</v>
      </c>
      <c r="D59" s="220">
        <f>-1/24</f>
        <v>-4.1666666666666664E-2</v>
      </c>
    </row>
    <row r="62" spans="2:44" x14ac:dyDescent="0.15">
      <c r="D62" s="2">
        <f>24*60</f>
        <v>1440</v>
      </c>
    </row>
    <row r="66" spans="4:4" x14ac:dyDescent="0.15">
      <c r="D66" s="111">
        <f>(C18-SUM(F21:F37))/3</f>
        <v>23.5</v>
      </c>
    </row>
    <row r="67" spans="4:4" x14ac:dyDescent="0.15">
      <c r="D67" s="111">
        <f>($C$18-SUM(F21:$F$37))-($C$18-SUM(F21:$F$37))/3</f>
        <v>47</v>
      </c>
    </row>
  </sheetData>
  <autoFilter ref="B2:AR54" xr:uid="{00000000-0009-0000-0000-000000000000}"/>
  <phoneticPr fontId="1"/>
  <conditionalFormatting sqref="A22:XFD24 A26:B26 D26:XFD26 A29:XFD36 A37:B37 D37:XFD37 A38:XFD54">
    <cfRule type="expression" dxfId="2" priority="52">
      <formula>$E22="対応中"</formula>
    </cfRule>
  </conditionalFormatting>
  <conditionalFormatting sqref="N2:AR3">
    <cfRule type="expression" dxfId="1" priority="6">
      <formula>WEEKDAY(N$3,2)&gt;5</formula>
    </cfRule>
  </conditionalFormatting>
  <dataValidations count="4">
    <dataValidation type="list" allowBlank="1" showInputMessage="1" showErrorMessage="1" sqref="I20:I54" xr:uid="{00000000-0002-0000-0000-000002000000}">
      <formula1>部署</formula1>
    </dataValidation>
    <dataValidation type="list" allowBlank="1" showInputMessage="1" showErrorMessage="1" sqref="E20:E54" xr:uid="{00000000-0002-0000-0000-000003000000}">
      <formula1>状態</formula1>
    </dataValidation>
    <dataValidation type="list" allowBlank="1" showInputMessage="1" showErrorMessage="1" sqref="B20:B54" xr:uid="{00000000-0002-0000-0000-000000000000}">
      <formula1>システム区分</formula1>
    </dataValidation>
    <dataValidation type="list" allowBlank="1" showInputMessage="1" showErrorMessage="1" sqref="C20:C54" xr:uid="{00000000-0002-0000-0000-000001000000}">
      <formula1>作業区分</formula1>
    </dataValidation>
  </dataValidations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3172-8AE0-4261-B529-F2C783F19123}">
  <sheetPr codeName="Sheet3"/>
  <dimension ref="B1:AP31"/>
  <sheetViews>
    <sheetView workbookViewId="0">
      <selection activeCell="D2" sqref="D2"/>
    </sheetView>
  </sheetViews>
  <sheetFormatPr defaultRowHeight="12" x14ac:dyDescent="0.15"/>
  <cols>
    <col min="1" max="1" width="1.5" style="1" customWidth="1"/>
    <col min="2" max="2" width="11.75" style="1" customWidth="1"/>
    <col min="3" max="3" width="9.875" style="1" customWidth="1"/>
    <col min="4" max="4" width="15.875" style="2" customWidth="1"/>
    <col min="5" max="5" width="5.625" style="11" customWidth="1"/>
    <col min="6" max="6" width="6.25" style="58" customWidth="1"/>
    <col min="7" max="7" width="9.625" style="1" hidden="1" customWidth="1"/>
    <col min="8" max="8" width="6.625" style="1" hidden="1" customWidth="1"/>
    <col min="9" max="11" width="5.625" style="11" hidden="1" customWidth="1"/>
    <col min="12" max="41" width="5.875" style="2" customWidth="1"/>
    <col min="42" max="42" width="5.875" style="1" customWidth="1"/>
    <col min="43" max="16384" width="9" style="1"/>
  </cols>
  <sheetData>
    <row r="1" spans="2:42" s="12" customFormat="1" ht="17.25" x14ac:dyDescent="0.2">
      <c r="B1" s="3" t="s">
        <v>10</v>
      </c>
      <c r="D1" s="14">
        <f>作業実績年月</f>
        <v>44316</v>
      </c>
      <c r="E1" s="43" t="str">
        <f>担当者</f>
        <v>大平　洸</v>
      </c>
      <c r="F1" s="51"/>
      <c r="I1" s="17"/>
      <c r="J1" s="17"/>
      <c r="K1" s="17"/>
      <c r="L1" s="1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13"/>
    </row>
    <row r="2" spans="2:42" s="87" customFormat="1" x14ac:dyDescent="0.15">
      <c r="B2" s="88" t="s">
        <v>3</v>
      </c>
      <c r="C2" s="89" t="s">
        <v>2</v>
      </c>
      <c r="D2" s="89" t="s">
        <v>4</v>
      </c>
      <c r="E2" s="92" t="s">
        <v>7</v>
      </c>
      <c r="F2" s="93" t="s">
        <v>13</v>
      </c>
      <c r="G2" s="90" t="s">
        <v>5</v>
      </c>
      <c r="H2" s="91" t="s">
        <v>6</v>
      </c>
      <c r="I2" s="90" t="s">
        <v>8</v>
      </c>
      <c r="J2" s="119" t="s">
        <v>21</v>
      </c>
      <c r="K2" s="91" t="s">
        <v>9</v>
      </c>
      <c r="L2" s="90">
        <v>1</v>
      </c>
      <c r="M2" s="94">
        <v>2</v>
      </c>
      <c r="N2" s="94">
        <v>3</v>
      </c>
      <c r="O2" s="94">
        <v>4</v>
      </c>
      <c r="P2" s="94">
        <v>5</v>
      </c>
      <c r="Q2" s="94">
        <v>6</v>
      </c>
      <c r="R2" s="94">
        <v>7</v>
      </c>
      <c r="S2" s="94">
        <v>8</v>
      </c>
      <c r="T2" s="94">
        <v>9</v>
      </c>
      <c r="U2" s="94">
        <v>10</v>
      </c>
      <c r="V2" s="94">
        <v>11</v>
      </c>
      <c r="W2" s="94">
        <v>12</v>
      </c>
      <c r="X2" s="94">
        <v>13</v>
      </c>
      <c r="Y2" s="94">
        <v>14</v>
      </c>
      <c r="Z2" s="94">
        <v>15</v>
      </c>
      <c r="AA2" s="94">
        <v>16</v>
      </c>
      <c r="AB2" s="94">
        <v>17</v>
      </c>
      <c r="AC2" s="94">
        <v>18</v>
      </c>
      <c r="AD2" s="94">
        <v>19</v>
      </c>
      <c r="AE2" s="94">
        <v>20</v>
      </c>
      <c r="AF2" s="94">
        <v>21</v>
      </c>
      <c r="AG2" s="94">
        <v>22</v>
      </c>
      <c r="AH2" s="94">
        <v>23</v>
      </c>
      <c r="AI2" s="94">
        <v>24</v>
      </c>
      <c r="AJ2" s="94">
        <v>25</v>
      </c>
      <c r="AK2" s="94">
        <v>26</v>
      </c>
      <c r="AL2" s="94">
        <v>27</v>
      </c>
      <c r="AM2" s="94">
        <v>28</v>
      </c>
      <c r="AN2" s="94">
        <f>IF(MONTH(作業実績年月)&lt;&gt;2,29,IF(MONTH(作業実績年月+28)=2,29,""))</f>
        <v>29</v>
      </c>
      <c r="AO2" s="94">
        <f>IF(MONTH(作業実績年月)=2,"",30)</f>
        <v>30</v>
      </c>
      <c r="AP2" s="91">
        <f>IF(MONTH(作業実績年月+30)&lt;&gt;MONTH(作業実績年月),"",31)</f>
        <v>31</v>
      </c>
    </row>
    <row r="3" spans="2:42" s="15" customFormat="1" x14ac:dyDescent="0.15">
      <c r="B3" s="36"/>
      <c r="C3" s="30"/>
      <c r="D3" s="30"/>
      <c r="E3" s="37"/>
      <c r="F3" s="52"/>
      <c r="G3" s="31"/>
      <c r="H3" s="32"/>
      <c r="I3" s="31"/>
      <c r="J3" s="37"/>
      <c r="K3" s="32"/>
      <c r="L3" s="33">
        <f>DATE(YEAR(作業実績年月),MONTH(作業実績年月),L$2)</f>
        <v>44316</v>
      </c>
      <c r="M3" s="34">
        <f>L3+1</f>
        <v>44317</v>
      </c>
      <c r="N3" s="34">
        <f t="shared" ref="N3:AM3" si="0">M3+1</f>
        <v>44318</v>
      </c>
      <c r="O3" s="34">
        <f t="shared" si="0"/>
        <v>44319</v>
      </c>
      <c r="P3" s="34">
        <f t="shared" si="0"/>
        <v>44320</v>
      </c>
      <c r="Q3" s="34">
        <f t="shared" si="0"/>
        <v>44321</v>
      </c>
      <c r="R3" s="34">
        <f t="shared" si="0"/>
        <v>44322</v>
      </c>
      <c r="S3" s="34">
        <f t="shared" si="0"/>
        <v>44323</v>
      </c>
      <c r="T3" s="34">
        <f t="shared" si="0"/>
        <v>44324</v>
      </c>
      <c r="U3" s="34">
        <f t="shared" si="0"/>
        <v>44325</v>
      </c>
      <c r="V3" s="34">
        <f t="shared" si="0"/>
        <v>44326</v>
      </c>
      <c r="W3" s="34">
        <f t="shared" si="0"/>
        <v>44327</v>
      </c>
      <c r="X3" s="34">
        <f t="shared" si="0"/>
        <v>44328</v>
      </c>
      <c r="Y3" s="34">
        <f t="shared" si="0"/>
        <v>44329</v>
      </c>
      <c r="Z3" s="34">
        <f t="shared" si="0"/>
        <v>44330</v>
      </c>
      <c r="AA3" s="34">
        <f t="shared" si="0"/>
        <v>44331</v>
      </c>
      <c r="AB3" s="34">
        <f t="shared" si="0"/>
        <v>44332</v>
      </c>
      <c r="AC3" s="34">
        <f t="shared" si="0"/>
        <v>44333</v>
      </c>
      <c r="AD3" s="34">
        <f t="shared" si="0"/>
        <v>44334</v>
      </c>
      <c r="AE3" s="34">
        <f t="shared" si="0"/>
        <v>44335</v>
      </c>
      <c r="AF3" s="34">
        <f t="shared" si="0"/>
        <v>44336</v>
      </c>
      <c r="AG3" s="34">
        <f t="shared" si="0"/>
        <v>44337</v>
      </c>
      <c r="AH3" s="34">
        <f t="shared" si="0"/>
        <v>44338</v>
      </c>
      <c r="AI3" s="34">
        <f t="shared" si="0"/>
        <v>44339</v>
      </c>
      <c r="AJ3" s="34">
        <f t="shared" si="0"/>
        <v>44340</v>
      </c>
      <c r="AK3" s="34">
        <f t="shared" si="0"/>
        <v>44341</v>
      </c>
      <c r="AL3" s="34">
        <f t="shared" si="0"/>
        <v>44342</v>
      </c>
      <c r="AM3" s="34">
        <f t="shared" si="0"/>
        <v>44343</v>
      </c>
      <c r="AN3" s="34">
        <f>IF(AN$2="","",AM3+1)</f>
        <v>44344</v>
      </c>
      <c r="AO3" s="34">
        <f>IF(AO$2="","",AN3+1)</f>
        <v>44345</v>
      </c>
      <c r="AP3" s="35">
        <f>IF(AP$2="","",AO3+1)</f>
        <v>44346</v>
      </c>
    </row>
    <row r="4" spans="2:42" s="161" customFormat="1" x14ac:dyDescent="0.15">
      <c r="B4" s="96" t="s">
        <v>85</v>
      </c>
      <c r="C4" s="96" t="s">
        <v>85</v>
      </c>
      <c r="D4" s="96" t="s">
        <v>85</v>
      </c>
      <c r="E4" s="114" t="s">
        <v>17</v>
      </c>
      <c r="F4" s="99"/>
      <c r="G4" s="97"/>
      <c r="H4" s="98"/>
      <c r="I4" s="97"/>
      <c r="J4" s="120"/>
      <c r="K4" s="98"/>
      <c r="L4" s="196" t="str">
        <f>作業実績!N15</f>
        <v/>
      </c>
      <c r="M4" s="196" t="str">
        <f>作業実績!O15</f>
        <v/>
      </c>
      <c r="N4" s="196" t="str">
        <f>作業実績!P15</f>
        <v/>
      </c>
      <c r="O4" s="196" t="str">
        <f>作業実績!Q15</f>
        <v/>
      </c>
      <c r="P4" s="196" t="str">
        <f>作業実績!R15</f>
        <v/>
      </c>
      <c r="Q4" s="196">
        <f>作業実績!S15</f>
        <v>0.375</v>
      </c>
      <c r="R4" s="196">
        <f>作業実績!T15</f>
        <v>0.375</v>
      </c>
      <c r="S4" s="196">
        <f>作業実績!U15</f>
        <v>0.375</v>
      </c>
      <c r="T4" s="196" t="str">
        <f>作業実績!V15</f>
        <v/>
      </c>
      <c r="U4" s="196" t="str">
        <f>作業実績!W15</f>
        <v/>
      </c>
      <c r="V4" s="196" t="str">
        <f>作業実績!X15</f>
        <v/>
      </c>
      <c r="W4" s="196">
        <f>作業実績!Y15</f>
        <v>0.375</v>
      </c>
      <c r="X4" s="196">
        <f>作業実績!Z15</f>
        <v>0.375</v>
      </c>
      <c r="Y4" s="196">
        <f>作業実績!AA15</f>
        <v>0.375</v>
      </c>
      <c r="Z4" s="196">
        <f>作業実績!AB15</f>
        <v>0.375</v>
      </c>
      <c r="AA4" s="196">
        <f>作業実績!AC15</f>
        <v>0.375</v>
      </c>
      <c r="AB4" s="196" t="str">
        <f>作業実績!AD15</f>
        <v/>
      </c>
      <c r="AC4" s="196" t="str">
        <f>作業実績!AE15</f>
        <v/>
      </c>
      <c r="AD4" s="196">
        <f>作業実績!AF15</f>
        <v>0.375</v>
      </c>
      <c r="AE4" s="196">
        <f>作業実績!AG15</f>
        <v>0.375</v>
      </c>
      <c r="AF4" s="196">
        <f>作業実績!AH15</f>
        <v>0.375</v>
      </c>
      <c r="AG4" s="196">
        <f>作業実績!AI15</f>
        <v>0.375</v>
      </c>
      <c r="AH4" s="196">
        <f>作業実績!AJ15</f>
        <v>0.375</v>
      </c>
      <c r="AI4" s="196" t="str">
        <f>作業実績!AK15</f>
        <v/>
      </c>
      <c r="AJ4" s="196" t="str">
        <f>作業実績!AL15</f>
        <v/>
      </c>
      <c r="AK4" s="196">
        <f>作業実績!AM15</f>
        <v>0.375</v>
      </c>
      <c r="AL4" s="196">
        <f>作業実績!AN15</f>
        <v>0.375</v>
      </c>
      <c r="AM4" s="196">
        <f>作業実績!AO15</f>
        <v>0.375</v>
      </c>
      <c r="AN4" s="196">
        <f>作業実績!AP15</f>
        <v>0.375</v>
      </c>
      <c r="AO4" s="196">
        <f>作業実績!AQ15</f>
        <v>0.375</v>
      </c>
      <c r="AP4" s="199" t="str">
        <f>作業実績!AR15</f>
        <v/>
      </c>
    </row>
    <row r="5" spans="2:42" s="161" customFormat="1" x14ac:dyDescent="0.15">
      <c r="B5" s="100"/>
      <c r="C5" s="100"/>
      <c r="D5" s="100"/>
      <c r="E5" s="115" t="s">
        <v>18</v>
      </c>
      <c r="F5" s="103"/>
      <c r="G5" s="101"/>
      <c r="H5" s="102"/>
      <c r="I5" s="101"/>
      <c r="J5" s="121"/>
      <c r="K5" s="102"/>
      <c r="L5" s="214" t="str">
        <f>作業実績!N16</f>
        <v/>
      </c>
      <c r="M5" s="197" t="str">
        <f>作業実績!O16</f>
        <v/>
      </c>
      <c r="N5" s="197" t="str">
        <f>作業実績!P16</f>
        <v/>
      </c>
      <c r="O5" s="197" t="str">
        <f>作業実績!Q16</f>
        <v/>
      </c>
      <c r="P5" s="197" t="str">
        <f>作業実績!R16</f>
        <v/>
      </c>
      <c r="Q5" s="197">
        <f>作業実績!S16</f>
        <v>0.72916666666666663</v>
      </c>
      <c r="R5" s="197">
        <f>作業実績!T16</f>
        <v>0.72916666666666663</v>
      </c>
      <c r="S5" s="197">
        <f>作業実績!U16</f>
        <v>0.72916666666666663</v>
      </c>
      <c r="T5" s="197" t="str">
        <f>作業実績!V16</f>
        <v/>
      </c>
      <c r="U5" s="197" t="str">
        <f>作業実績!W16</f>
        <v/>
      </c>
      <c r="V5" s="197" t="str">
        <f>作業実績!X16</f>
        <v/>
      </c>
      <c r="W5" s="197">
        <f>作業実績!Y16</f>
        <v>0.72916666666666663</v>
      </c>
      <c r="X5" s="197">
        <f>作業実績!Z16</f>
        <v>0.72916666666666663</v>
      </c>
      <c r="Y5" s="197">
        <f>作業実績!AA16</f>
        <v>0.72916666666666663</v>
      </c>
      <c r="Z5" s="197">
        <f>作業実績!AB16</f>
        <v>0.72916666666666663</v>
      </c>
      <c r="AA5" s="197">
        <f>作業実績!AC16</f>
        <v>0.72916666666666663</v>
      </c>
      <c r="AB5" s="197" t="str">
        <f>作業実績!AD16</f>
        <v/>
      </c>
      <c r="AC5" s="197" t="str">
        <f>作業実績!AE16</f>
        <v/>
      </c>
      <c r="AD5" s="197">
        <f>作業実績!AF16</f>
        <v>0.75</v>
      </c>
      <c r="AE5" s="197">
        <f>作業実績!AG16</f>
        <v>0.75</v>
      </c>
      <c r="AF5" s="197">
        <f>作業実績!AH16</f>
        <v>0.75</v>
      </c>
      <c r="AG5" s="197">
        <f>作業実績!AI16</f>
        <v>0.75</v>
      </c>
      <c r="AH5" s="197">
        <f>作業実績!AJ16</f>
        <v>0.75</v>
      </c>
      <c r="AI5" s="197" t="str">
        <f>作業実績!AK16</f>
        <v/>
      </c>
      <c r="AJ5" s="197" t="str">
        <f>作業実績!AL16</f>
        <v/>
      </c>
      <c r="AK5" s="197">
        <f>作業実績!AM16</f>
        <v>0.75</v>
      </c>
      <c r="AL5" s="197">
        <f>作業実績!AN16</f>
        <v>0.75</v>
      </c>
      <c r="AM5" s="197">
        <f>作業実績!AO16</f>
        <v>0.75</v>
      </c>
      <c r="AN5" s="197">
        <f>作業実績!AP16</f>
        <v>0.75</v>
      </c>
      <c r="AO5" s="197">
        <f>作業実績!AQ16</f>
        <v>0.75</v>
      </c>
      <c r="AP5" s="200" t="str">
        <f>作業実績!AR16</f>
        <v/>
      </c>
    </row>
    <row r="6" spans="2:42" s="161" customFormat="1" x14ac:dyDescent="0.15">
      <c r="B6" s="104"/>
      <c r="C6" s="104"/>
      <c r="D6" s="104"/>
      <c r="E6" s="116" t="s">
        <v>19</v>
      </c>
      <c r="F6" s="107"/>
      <c r="G6" s="105"/>
      <c r="H6" s="106"/>
      <c r="I6" s="105"/>
      <c r="J6" s="122"/>
      <c r="K6" s="106"/>
      <c r="L6" s="215" t="str">
        <f>作業実績!N17</f>
        <v/>
      </c>
      <c r="M6" s="198" t="str">
        <f>作業実績!O17</f>
        <v/>
      </c>
      <c r="N6" s="198" t="str">
        <f>作業実績!P17</f>
        <v/>
      </c>
      <c r="O6" s="198" t="str">
        <f>作業実績!Q17</f>
        <v/>
      </c>
      <c r="P6" s="198" t="str">
        <f>作業実績!R17</f>
        <v/>
      </c>
      <c r="Q6" s="198">
        <f>作業実績!S17</f>
        <v>4.1666666666666664E-2</v>
      </c>
      <c r="R6" s="198">
        <f>作業実績!T17</f>
        <v>4.1666666666666664E-2</v>
      </c>
      <c r="S6" s="198">
        <f>作業実績!U17</f>
        <v>4.1666666666666664E-2</v>
      </c>
      <c r="T6" s="198" t="str">
        <f>作業実績!V17</f>
        <v/>
      </c>
      <c r="U6" s="198" t="str">
        <f>作業実績!W17</f>
        <v/>
      </c>
      <c r="V6" s="198" t="str">
        <f>作業実績!X17</f>
        <v/>
      </c>
      <c r="W6" s="198">
        <f>作業実績!Y17</f>
        <v>4.1666666666666664E-2</v>
      </c>
      <c r="X6" s="198">
        <f>作業実績!Z17</f>
        <v>4.1666666666666664E-2</v>
      </c>
      <c r="Y6" s="198">
        <f>作業実績!AA17</f>
        <v>4.1666666666666664E-2</v>
      </c>
      <c r="Z6" s="198">
        <f>作業実績!AB17</f>
        <v>4.1666666666666664E-2</v>
      </c>
      <c r="AA6" s="198">
        <f>作業実績!AC17</f>
        <v>4.1666666666666664E-2</v>
      </c>
      <c r="AB6" s="198" t="str">
        <f>作業実績!AD17</f>
        <v/>
      </c>
      <c r="AC6" s="198" t="str">
        <f>作業実績!AE17</f>
        <v/>
      </c>
      <c r="AD6" s="198">
        <f>作業実績!AF17</f>
        <v>4.1666666666666664E-2</v>
      </c>
      <c r="AE6" s="198">
        <f>作業実績!AG17</f>
        <v>4.1666666666666664E-2</v>
      </c>
      <c r="AF6" s="198">
        <f>作業実績!AH17</f>
        <v>4.1666666666666664E-2</v>
      </c>
      <c r="AG6" s="198">
        <f>作業実績!AI17</f>
        <v>4.1666666666666664E-2</v>
      </c>
      <c r="AH6" s="198">
        <f>作業実績!AJ17</f>
        <v>4.1666666666666664E-2</v>
      </c>
      <c r="AI6" s="198" t="str">
        <f>作業実績!AK17</f>
        <v/>
      </c>
      <c r="AJ6" s="198" t="str">
        <f>作業実績!AL17</f>
        <v/>
      </c>
      <c r="AK6" s="198">
        <f>作業実績!AM17</f>
        <v>4.1666666666666664E-2</v>
      </c>
      <c r="AL6" s="198">
        <f>作業実績!AN17</f>
        <v>4.1666666666666664E-2</v>
      </c>
      <c r="AM6" s="198">
        <f>作業実績!AO17</f>
        <v>4.1666666666666664E-2</v>
      </c>
      <c r="AN6" s="198">
        <f>作業実績!AP17</f>
        <v>4.1666666666666664E-2</v>
      </c>
      <c r="AO6" s="198">
        <f>作業実績!AQ17</f>
        <v>4.1666666666666664E-2</v>
      </c>
      <c r="AP6" s="201" t="str">
        <f>作業実績!AR17</f>
        <v/>
      </c>
    </row>
    <row r="7" spans="2:42" s="95" customFormat="1" x14ac:dyDescent="0.15">
      <c r="B7" s="108"/>
      <c r="C7" s="108"/>
      <c r="D7" s="108"/>
      <c r="E7" s="117" t="s">
        <v>20</v>
      </c>
      <c r="F7" s="111">
        <f>SUM(L7:AP7)</f>
        <v>140</v>
      </c>
      <c r="G7" s="109"/>
      <c r="H7" s="110"/>
      <c r="I7" s="109"/>
      <c r="J7" s="123"/>
      <c r="K7" s="110"/>
      <c r="L7" s="112" t="str">
        <f>IF(ISNUMBER(L4),HOUR(L5-L4-L6) + MINUTE(L5-L4-L6)/60 + SECOND(L5-L4-L6)/3600,"")</f>
        <v/>
      </c>
      <c r="M7" s="202" t="str">
        <f>IF(ISNUMBER(M4),HOUR(M5-M4-M6) + MINUTE(M5-M4-M6)/60 + SECOND(M5-M4-M6)/3600,"")</f>
        <v/>
      </c>
      <c r="N7" s="202" t="str">
        <f t="shared" ref="N7:AN7" si="1">IF(ISNUMBER(N4),HOUR(N5-N4-N6) + MINUTE(N5-N4-N6)/60 + SECOND(N5-N4-N6)/3600,"")</f>
        <v/>
      </c>
      <c r="O7" s="202" t="str">
        <f t="shared" si="1"/>
        <v/>
      </c>
      <c r="P7" s="202" t="str">
        <f t="shared" si="1"/>
        <v/>
      </c>
      <c r="Q7" s="202">
        <f t="shared" si="1"/>
        <v>7.5</v>
      </c>
      <c r="R7" s="202">
        <f t="shared" si="1"/>
        <v>7.5</v>
      </c>
      <c r="S7" s="202">
        <f t="shared" si="1"/>
        <v>7.5</v>
      </c>
      <c r="T7" s="202" t="str">
        <f t="shared" si="1"/>
        <v/>
      </c>
      <c r="U7" s="202" t="str">
        <f t="shared" si="1"/>
        <v/>
      </c>
      <c r="V7" s="202" t="str">
        <f t="shared" si="1"/>
        <v/>
      </c>
      <c r="W7" s="202">
        <f t="shared" si="1"/>
        <v>7.5</v>
      </c>
      <c r="X7" s="202">
        <f t="shared" si="1"/>
        <v>7.5</v>
      </c>
      <c r="Y7" s="202">
        <f t="shared" si="1"/>
        <v>7.5</v>
      </c>
      <c r="Z7" s="202">
        <f t="shared" si="1"/>
        <v>7.5</v>
      </c>
      <c r="AA7" s="202">
        <f t="shared" si="1"/>
        <v>7.5</v>
      </c>
      <c r="AB7" s="202" t="str">
        <f t="shared" si="1"/>
        <v/>
      </c>
      <c r="AC7" s="202" t="str">
        <f t="shared" si="1"/>
        <v/>
      </c>
      <c r="AD7" s="202">
        <f t="shared" si="1"/>
        <v>8</v>
      </c>
      <c r="AE7" s="202">
        <f t="shared" si="1"/>
        <v>8</v>
      </c>
      <c r="AF7" s="202">
        <f t="shared" si="1"/>
        <v>8</v>
      </c>
      <c r="AG7" s="202">
        <f t="shared" si="1"/>
        <v>8</v>
      </c>
      <c r="AH7" s="202">
        <f t="shared" si="1"/>
        <v>8</v>
      </c>
      <c r="AI7" s="202" t="str">
        <f t="shared" si="1"/>
        <v/>
      </c>
      <c r="AJ7" s="202" t="str">
        <f t="shared" si="1"/>
        <v/>
      </c>
      <c r="AK7" s="202">
        <f t="shared" si="1"/>
        <v>8</v>
      </c>
      <c r="AL7" s="202">
        <f t="shared" si="1"/>
        <v>8</v>
      </c>
      <c r="AM7" s="202">
        <f t="shared" si="1"/>
        <v>8</v>
      </c>
      <c r="AN7" s="202">
        <f t="shared" si="1"/>
        <v>8</v>
      </c>
      <c r="AO7" s="202">
        <f t="shared" ref="AO7:AP7" si="2">IF(ISNUMBER(AO4),HOUR(AO5-AO4-AO6) + MINUTE(AO5-AO4-AO6)/60 + SECOND(AO5-AO4-AO6)/3600,"")</f>
        <v>8</v>
      </c>
      <c r="AP7" s="202" t="str">
        <f t="shared" si="2"/>
        <v/>
      </c>
    </row>
    <row r="8" spans="2:42" s="161" customFormat="1" x14ac:dyDescent="0.15">
      <c r="B8" s="174" t="s">
        <v>91</v>
      </c>
      <c r="C8" s="204">
        <v>0.2902777777777778</v>
      </c>
      <c r="D8" s="174" t="s">
        <v>79</v>
      </c>
      <c r="E8" s="175" t="s">
        <v>78</v>
      </c>
      <c r="F8" s="220">
        <f>SUM(L8:AP8)</f>
        <v>0.22916666666666666</v>
      </c>
      <c r="G8" s="177"/>
      <c r="H8" s="178"/>
      <c r="I8" s="177"/>
      <c r="J8" s="179"/>
      <c r="K8" s="178"/>
      <c r="L8" s="216"/>
      <c r="M8" s="217"/>
      <c r="N8" s="217"/>
      <c r="O8" s="217">
        <v>2.0833333333333332E-2</v>
      </c>
      <c r="P8" s="217"/>
      <c r="Q8" s="217"/>
      <c r="R8" s="217"/>
      <c r="S8" s="217">
        <v>4.1666666666666664E-2</v>
      </c>
      <c r="T8" s="217">
        <v>4.1666666666666664E-2</v>
      </c>
      <c r="U8" s="217">
        <v>2.0833333333333332E-2</v>
      </c>
      <c r="V8" s="217"/>
      <c r="W8" s="217"/>
      <c r="X8" s="217"/>
      <c r="Y8" s="217"/>
      <c r="Z8" s="217"/>
      <c r="AA8" s="217">
        <v>2.0833333333333332E-2</v>
      </c>
      <c r="AB8" s="217"/>
      <c r="AC8" s="217"/>
      <c r="AD8" s="217"/>
      <c r="AE8" s="217"/>
      <c r="AF8" s="217">
        <v>2.0833333333333332E-2</v>
      </c>
      <c r="AG8" s="217"/>
      <c r="AH8" s="217">
        <v>2.0833333333333332E-2</v>
      </c>
      <c r="AI8" s="217"/>
      <c r="AJ8" s="217">
        <v>4.1666666666666664E-2</v>
      </c>
      <c r="AK8" s="217"/>
      <c r="AL8" s="217"/>
      <c r="AM8" s="217"/>
      <c r="AN8" s="217"/>
      <c r="AO8" s="217"/>
      <c r="AP8" s="218"/>
    </row>
    <row r="9" spans="2:42" s="161" customFormat="1" x14ac:dyDescent="0.15">
      <c r="B9" s="96" t="s">
        <v>85</v>
      </c>
      <c r="C9" s="96" t="s">
        <v>85</v>
      </c>
      <c r="D9" s="96" t="s">
        <v>85</v>
      </c>
      <c r="E9" s="114" t="s">
        <v>17</v>
      </c>
      <c r="F9" s="99"/>
      <c r="G9" s="97"/>
      <c r="H9" s="98"/>
      <c r="I9" s="97"/>
      <c r="J9" s="120"/>
      <c r="K9" s="98"/>
      <c r="L9" s="196" t="str">
        <f>IF(ISNUMBER(L4),L4,"")</f>
        <v/>
      </c>
      <c r="M9" s="196" t="str">
        <f t="shared" ref="M9:AP9" si="3">IF(ISNUMBER(M4),M4,"")</f>
        <v/>
      </c>
      <c r="N9" s="196" t="str">
        <f t="shared" si="3"/>
        <v/>
      </c>
      <c r="O9" s="196" t="str">
        <f t="shared" si="3"/>
        <v/>
      </c>
      <c r="P9" s="196" t="str">
        <f t="shared" si="3"/>
        <v/>
      </c>
      <c r="Q9" s="196">
        <f t="shared" si="3"/>
        <v>0.375</v>
      </c>
      <c r="R9" s="196">
        <f t="shared" si="3"/>
        <v>0.375</v>
      </c>
      <c r="S9" s="196">
        <f t="shared" si="3"/>
        <v>0.375</v>
      </c>
      <c r="T9" s="196" t="str">
        <f t="shared" si="3"/>
        <v/>
      </c>
      <c r="U9" s="196" t="str">
        <f t="shared" si="3"/>
        <v/>
      </c>
      <c r="V9" s="196" t="str">
        <f t="shared" si="3"/>
        <v/>
      </c>
      <c r="W9" s="196">
        <f t="shared" si="3"/>
        <v>0.375</v>
      </c>
      <c r="X9" s="196">
        <f t="shared" si="3"/>
        <v>0.375</v>
      </c>
      <c r="Y9" s="196">
        <f t="shared" si="3"/>
        <v>0.375</v>
      </c>
      <c r="Z9" s="196">
        <f t="shared" si="3"/>
        <v>0.375</v>
      </c>
      <c r="AA9" s="196">
        <f t="shared" si="3"/>
        <v>0.375</v>
      </c>
      <c r="AB9" s="196" t="str">
        <f t="shared" si="3"/>
        <v/>
      </c>
      <c r="AC9" s="196" t="str">
        <f t="shared" si="3"/>
        <v/>
      </c>
      <c r="AD9" s="196">
        <f t="shared" si="3"/>
        <v>0.375</v>
      </c>
      <c r="AE9" s="196">
        <f t="shared" si="3"/>
        <v>0.375</v>
      </c>
      <c r="AF9" s="196">
        <f t="shared" si="3"/>
        <v>0.375</v>
      </c>
      <c r="AG9" s="196">
        <f t="shared" si="3"/>
        <v>0.375</v>
      </c>
      <c r="AH9" s="196">
        <f t="shared" si="3"/>
        <v>0.375</v>
      </c>
      <c r="AI9" s="196" t="str">
        <f t="shared" si="3"/>
        <v/>
      </c>
      <c r="AJ9" s="196" t="str">
        <f t="shared" si="3"/>
        <v/>
      </c>
      <c r="AK9" s="196">
        <f t="shared" si="3"/>
        <v>0.375</v>
      </c>
      <c r="AL9" s="196">
        <f t="shared" si="3"/>
        <v>0.375</v>
      </c>
      <c r="AM9" s="196">
        <f t="shared" si="3"/>
        <v>0.375</v>
      </c>
      <c r="AN9" s="196">
        <f t="shared" si="3"/>
        <v>0.375</v>
      </c>
      <c r="AO9" s="196">
        <f t="shared" si="3"/>
        <v>0.375</v>
      </c>
      <c r="AP9" s="199" t="str">
        <f t="shared" si="3"/>
        <v/>
      </c>
    </row>
    <row r="10" spans="2:42" s="161" customFormat="1" x14ac:dyDescent="0.15">
      <c r="B10" s="100"/>
      <c r="C10" s="100"/>
      <c r="D10" s="100"/>
      <c r="E10" s="115" t="s">
        <v>18</v>
      </c>
      <c r="F10" s="103"/>
      <c r="G10" s="101"/>
      <c r="H10" s="102"/>
      <c r="I10" s="101"/>
      <c r="J10" s="121"/>
      <c r="K10" s="102"/>
      <c r="L10" s="214" t="str">
        <f>IF(ISNUMBER(L5),L5+L8,"")</f>
        <v/>
      </c>
      <c r="M10" s="197" t="str">
        <f t="shared" ref="M10:AP10" si="4">IF(ISNUMBER(M5),M5+M8,"")</f>
        <v/>
      </c>
      <c r="N10" s="197" t="str">
        <f t="shared" si="4"/>
        <v/>
      </c>
      <c r="O10" s="197" t="str">
        <f t="shared" si="4"/>
        <v/>
      </c>
      <c r="P10" s="197" t="str">
        <f t="shared" si="4"/>
        <v/>
      </c>
      <c r="Q10" s="197">
        <f t="shared" si="4"/>
        <v>0.72916666666666663</v>
      </c>
      <c r="R10" s="197">
        <f t="shared" si="4"/>
        <v>0.72916666666666663</v>
      </c>
      <c r="S10" s="197">
        <f t="shared" si="4"/>
        <v>0.77083333333333326</v>
      </c>
      <c r="T10" s="197" t="str">
        <f t="shared" si="4"/>
        <v/>
      </c>
      <c r="U10" s="197" t="str">
        <f t="shared" si="4"/>
        <v/>
      </c>
      <c r="V10" s="197" t="str">
        <f t="shared" si="4"/>
        <v/>
      </c>
      <c r="W10" s="197">
        <f t="shared" si="4"/>
        <v>0.72916666666666663</v>
      </c>
      <c r="X10" s="197">
        <f t="shared" si="4"/>
        <v>0.72916666666666663</v>
      </c>
      <c r="Y10" s="197">
        <f t="shared" si="4"/>
        <v>0.72916666666666663</v>
      </c>
      <c r="Z10" s="197">
        <f t="shared" si="4"/>
        <v>0.72916666666666663</v>
      </c>
      <c r="AA10" s="197">
        <f t="shared" si="4"/>
        <v>0.75</v>
      </c>
      <c r="AB10" s="197" t="str">
        <f t="shared" si="4"/>
        <v/>
      </c>
      <c r="AC10" s="197" t="str">
        <f t="shared" si="4"/>
        <v/>
      </c>
      <c r="AD10" s="197">
        <f t="shared" si="4"/>
        <v>0.75</v>
      </c>
      <c r="AE10" s="197">
        <f t="shared" si="4"/>
        <v>0.75</v>
      </c>
      <c r="AF10" s="197">
        <f t="shared" si="4"/>
        <v>0.77083333333333337</v>
      </c>
      <c r="AG10" s="197">
        <f t="shared" si="4"/>
        <v>0.75</v>
      </c>
      <c r="AH10" s="197">
        <f t="shared" si="4"/>
        <v>0.77083333333333337</v>
      </c>
      <c r="AI10" s="197" t="str">
        <f t="shared" si="4"/>
        <v/>
      </c>
      <c r="AJ10" s="197" t="str">
        <f t="shared" si="4"/>
        <v/>
      </c>
      <c r="AK10" s="197">
        <f t="shared" si="4"/>
        <v>0.75</v>
      </c>
      <c r="AL10" s="197">
        <f t="shared" si="4"/>
        <v>0.75</v>
      </c>
      <c r="AM10" s="197">
        <f t="shared" si="4"/>
        <v>0.75</v>
      </c>
      <c r="AN10" s="197">
        <f t="shared" si="4"/>
        <v>0.75</v>
      </c>
      <c r="AO10" s="197">
        <f t="shared" si="4"/>
        <v>0.75</v>
      </c>
      <c r="AP10" s="200" t="str">
        <f t="shared" si="4"/>
        <v/>
      </c>
    </row>
    <row r="11" spans="2:42" s="161" customFormat="1" x14ac:dyDescent="0.15">
      <c r="B11" s="104"/>
      <c r="C11" s="104"/>
      <c r="D11" s="104"/>
      <c r="E11" s="116" t="s">
        <v>19</v>
      </c>
      <c r="F11" s="107"/>
      <c r="G11" s="105"/>
      <c r="H11" s="106"/>
      <c r="I11" s="105"/>
      <c r="J11" s="122"/>
      <c r="K11" s="106"/>
      <c r="L11" s="215" t="str">
        <f>IF(ISNUMBER(L6),L6,"")</f>
        <v/>
      </c>
      <c r="M11" s="198" t="str">
        <f t="shared" ref="M11:AP11" si="5">IF(ISNUMBER(M6),M6,"")</f>
        <v/>
      </c>
      <c r="N11" s="198" t="str">
        <f t="shared" si="5"/>
        <v/>
      </c>
      <c r="O11" s="198" t="str">
        <f t="shared" si="5"/>
        <v/>
      </c>
      <c r="P11" s="198" t="str">
        <f t="shared" si="5"/>
        <v/>
      </c>
      <c r="Q11" s="198">
        <f t="shared" si="5"/>
        <v>4.1666666666666664E-2</v>
      </c>
      <c r="R11" s="198">
        <f t="shared" si="5"/>
        <v>4.1666666666666664E-2</v>
      </c>
      <c r="S11" s="198">
        <f t="shared" si="5"/>
        <v>4.1666666666666664E-2</v>
      </c>
      <c r="T11" s="198" t="str">
        <f t="shared" si="5"/>
        <v/>
      </c>
      <c r="U11" s="198" t="str">
        <f t="shared" si="5"/>
        <v/>
      </c>
      <c r="V11" s="198" t="str">
        <f t="shared" si="5"/>
        <v/>
      </c>
      <c r="W11" s="198">
        <f t="shared" si="5"/>
        <v>4.1666666666666664E-2</v>
      </c>
      <c r="X11" s="198">
        <f t="shared" si="5"/>
        <v>4.1666666666666664E-2</v>
      </c>
      <c r="Y11" s="198">
        <f t="shared" si="5"/>
        <v>4.1666666666666664E-2</v>
      </c>
      <c r="Z11" s="198">
        <f t="shared" si="5"/>
        <v>4.1666666666666664E-2</v>
      </c>
      <c r="AA11" s="198">
        <f t="shared" si="5"/>
        <v>4.1666666666666664E-2</v>
      </c>
      <c r="AB11" s="198" t="str">
        <f t="shared" si="5"/>
        <v/>
      </c>
      <c r="AC11" s="198" t="str">
        <f t="shared" si="5"/>
        <v/>
      </c>
      <c r="AD11" s="198">
        <f t="shared" si="5"/>
        <v>4.1666666666666664E-2</v>
      </c>
      <c r="AE11" s="198">
        <f t="shared" si="5"/>
        <v>4.1666666666666664E-2</v>
      </c>
      <c r="AF11" s="198">
        <f t="shared" si="5"/>
        <v>4.1666666666666664E-2</v>
      </c>
      <c r="AG11" s="198">
        <f t="shared" si="5"/>
        <v>4.1666666666666664E-2</v>
      </c>
      <c r="AH11" s="198">
        <f t="shared" si="5"/>
        <v>4.1666666666666664E-2</v>
      </c>
      <c r="AI11" s="198" t="str">
        <f t="shared" si="5"/>
        <v/>
      </c>
      <c r="AJ11" s="198" t="str">
        <f t="shared" si="5"/>
        <v/>
      </c>
      <c r="AK11" s="198">
        <f t="shared" si="5"/>
        <v>4.1666666666666664E-2</v>
      </c>
      <c r="AL11" s="198">
        <f t="shared" si="5"/>
        <v>4.1666666666666664E-2</v>
      </c>
      <c r="AM11" s="198">
        <f t="shared" si="5"/>
        <v>4.1666666666666664E-2</v>
      </c>
      <c r="AN11" s="198">
        <f t="shared" si="5"/>
        <v>4.1666666666666664E-2</v>
      </c>
      <c r="AO11" s="198">
        <f t="shared" si="5"/>
        <v>4.1666666666666664E-2</v>
      </c>
      <c r="AP11" s="201" t="str">
        <f t="shared" si="5"/>
        <v/>
      </c>
    </row>
    <row r="12" spans="2:42" s="95" customFormat="1" x14ac:dyDescent="0.15">
      <c r="B12" s="108"/>
      <c r="C12" s="108"/>
      <c r="D12" s="108"/>
      <c r="E12" s="117" t="s">
        <v>20</v>
      </c>
      <c r="F12" s="111">
        <f>SUM(L12:AP12)</f>
        <v>142.5</v>
      </c>
      <c r="G12" s="109"/>
      <c r="H12" s="110"/>
      <c r="I12" s="109"/>
      <c r="J12" s="123"/>
      <c r="K12" s="110"/>
      <c r="L12" s="112" t="str">
        <f>IF(ISNUMBER(L9),HOUR(L10-L9-L11) + MINUTE(L10-L9-L11)/60 + SECOND(L10-L9-L11)/3600,"")</f>
        <v/>
      </c>
      <c r="M12" s="202" t="str">
        <f>IF(ISNUMBER(M9),HOUR(M10-M9-M11) + MINUTE(M10-M9-M11)/60 + SECOND(M10-M9-M11)/3600,"")</f>
        <v/>
      </c>
      <c r="N12" s="202" t="str">
        <f t="shared" ref="N12:AN12" si="6">IF(ISNUMBER(N9),HOUR(N10-N9-N11) + MINUTE(N10-N9-N11)/60 + SECOND(N10-N9-N11)/3600,"")</f>
        <v/>
      </c>
      <c r="O12" s="202" t="str">
        <f t="shared" si="6"/>
        <v/>
      </c>
      <c r="P12" s="202" t="str">
        <f t="shared" si="6"/>
        <v/>
      </c>
      <c r="Q12" s="202">
        <f t="shared" si="6"/>
        <v>7.5</v>
      </c>
      <c r="R12" s="202">
        <f t="shared" si="6"/>
        <v>7.5</v>
      </c>
      <c r="S12" s="202">
        <f t="shared" si="6"/>
        <v>8.5</v>
      </c>
      <c r="T12" s="202" t="str">
        <f t="shared" si="6"/>
        <v/>
      </c>
      <c r="U12" s="202" t="str">
        <f t="shared" si="6"/>
        <v/>
      </c>
      <c r="V12" s="202" t="str">
        <f t="shared" si="6"/>
        <v/>
      </c>
      <c r="W12" s="202">
        <f t="shared" si="6"/>
        <v>7.5</v>
      </c>
      <c r="X12" s="202">
        <f t="shared" si="6"/>
        <v>7.5</v>
      </c>
      <c r="Y12" s="202">
        <f t="shared" si="6"/>
        <v>7.5</v>
      </c>
      <c r="Z12" s="202">
        <f t="shared" si="6"/>
        <v>7.5</v>
      </c>
      <c r="AA12" s="202">
        <f t="shared" si="6"/>
        <v>8</v>
      </c>
      <c r="AB12" s="202" t="str">
        <f t="shared" si="6"/>
        <v/>
      </c>
      <c r="AC12" s="202" t="str">
        <f t="shared" si="6"/>
        <v/>
      </c>
      <c r="AD12" s="202">
        <f t="shared" si="6"/>
        <v>8</v>
      </c>
      <c r="AE12" s="202">
        <f t="shared" si="6"/>
        <v>8</v>
      </c>
      <c r="AF12" s="202">
        <f t="shared" si="6"/>
        <v>8.5</v>
      </c>
      <c r="AG12" s="202">
        <f t="shared" si="6"/>
        <v>8</v>
      </c>
      <c r="AH12" s="202">
        <f t="shared" si="6"/>
        <v>8.5</v>
      </c>
      <c r="AI12" s="202" t="str">
        <f t="shared" si="6"/>
        <v/>
      </c>
      <c r="AJ12" s="202" t="str">
        <f t="shared" si="6"/>
        <v/>
      </c>
      <c r="AK12" s="202">
        <f t="shared" si="6"/>
        <v>8</v>
      </c>
      <c r="AL12" s="202">
        <f t="shared" si="6"/>
        <v>8</v>
      </c>
      <c r="AM12" s="202">
        <f t="shared" si="6"/>
        <v>8</v>
      </c>
      <c r="AN12" s="202">
        <f t="shared" si="6"/>
        <v>8</v>
      </c>
      <c r="AO12" s="202">
        <f t="shared" ref="AO12:AP12" si="7">IF(ISNUMBER(AO9),HOUR(AO10-AO9-AO11) + MINUTE(AO10-AO9-AO11)/60 + SECOND(AO10-AO9-AO11)/3600,"")</f>
        <v>8</v>
      </c>
      <c r="AP12" s="202" t="str">
        <f t="shared" si="7"/>
        <v/>
      </c>
    </row>
    <row r="13" spans="2:42" s="161" customFormat="1" x14ac:dyDescent="0.15">
      <c r="B13" s="174" t="s">
        <v>86</v>
      </c>
      <c r="C13" s="174"/>
      <c r="D13" s="174" t="s">
        <v>79</v>
      </c>
      <c r="E13" s="175" t="s">
        <v>78</v>
      </c>
      <c r="F13" s="220">
        <f>SUM(L13:AP13)</f>
        <v>4.1666666666666664E-2</v>
      </c>
      <c r="G13" s="177"/>
      <c r="H13" s="178"/>
      <c r="I13" s="177"/>
      <c r="J13" s="179"/>
      <c r="K13" s="178"/>
      <c r="L13" s="177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>
        <v>4.1666666666666664E-2</v>
      </c>
      <c r="AK13" s="195"/>
      <c r="AL13" s="195"/>
      <c r="AM13" s="195"/>
      <c r="AN13" s="195"/>
      <c r="AO13" s="195"/>
      <c r="AP13" s="203"/>
    </row>
    <row r="14" spans="2:42" s="161" customFormat="1" x14ac:dyDescent="0.15">
      <c r="B14" s="96" t="s">
        <v>84</v>
      </c>
      <c r="C14" s="96" t="s">
        <v>84</v>
      </c>
      <c r="D14" s="96" t="s">
        <v>79</v>
      </c>
      <c r="E14" s="114" t="s">
        <v>17</v>
      </c>
      <c r="F14" s="99"/>
      <c r="G14" s="97"/>
      <c r="H14" s="98"/>
      <c r="I14" s="97"/>
      <c r="J14" s="120"/>
      <c r="K14" s="98"/>
      <c r="L14" s="196" t="str">
        <f>IF(ISNUMBER(L9),L9,"")</f>
        <v/>
      </c>
      <c r="M14" s="196" t="str">
        <f>IF(ISNUMBER(M9),M9,"")</f>
        <v/>
      </c>
      <c r="N14" s="196" t="str">
        <f t="shared" ref="N14:AP14" si="8">IF(ISNUMBER(N9),N9,"")</f>
        <v/>
      </c>
      <c r="O14" s="196" t="str">
        <f t="shared" si="8"/>
        <v/>
      </c>
      <c r="P14" s="196" t="str">
        <f>IF(ISNUMBER(P9),P9,"")</f>
        <v/>
      </c>
      <c r="Q14" s="196">
        <f t="shared" si="8"/>
        <v>0.375</v>
      </c>
      <c r="R14" s="196">
        <f t="shared" si="8"/>
        <v>0.375</v>
      </c>
      <c r="S14" s="196">
        <f t="shared" si="8"/>
        <v>0.375</v>
      </c>
      <c r="T14" s="196" t="str">
        <f t="shared" si="8"/>
        <v/>
      </c>
      <c r="U14" s="196" t="str">
        <f t="shared" si="8"/>
        <v/>
      </c>
      <c r="V14" s="196" t="str">
        <f t="shared" si="8"/>
        <v/>
      </c>
      <c r="W14" s="196">
        <f t="shared" si="8"/>
        <v>0.375</v>
      </c>
      <c r="X14" s="196">
        <f t="shared" si="8"/>
        <v>0.375</v>
      </c>
      <c r="Y14" s="196">
        <f t="shared" si="8"/>
        <v>0.375</v>
      </c>
      <c r="Z14" s="196">
        <f t="shared" si="8"/>
        <v>0.375</v>
      </c>
      <c r="AA14" s="196">
        <f t="shared" si="8"/>
        <v>0.375</v>
      </c>
      <c r="AB14" s="196" t="str">
        <f t="shared" si="8"/>
        <v/>
      </c>
      <c r="AC14" s="196" t="str">
        <f t="shared" si="8"/>
        <v/>
      </c>
      <c r="AD14" s="196">
        <f t="shared" si="8"/>
        <v>0.375</v>
      </c>
      <c r="AE14" s="196">
        <f t="shared" si="8"/>
        <v>0.375</v>
      </c>
      <c r="AF14" s="196">
        <f t="shared" si="8"/>
        <v>0.375</v>
      </c>
      <c r="AG14" s="196">
        <f t="shared" si="8"/>
        <v>0.375</v>
      </c>
      <c r="AH14" s="196">
        <f t="shared" si="8"/>
        <v>0.375</v>
      </c>
      <c r="AI14" s="196" t="str">
        <f t="shared" si="8"/>
        <v/>
      </c>
      <c r="AJ14" s="196" t="str">
        <f t="shared" si="8"/>
        <v/>
      </c>
      <c r="AK14" s="196">
        <f t="shared" si="8"/>
        <v>0.375</v>
      </c>
      <c r="AL14" s="196">
        <f t="shared" si="8"/>
        <v>0.375</v>
      </c>
      <c r="AM14" s="196">
        <f t="shared" si="8"/>
        <v>0.375</v>
      </c>
      <c r="AN14" s="196">
        <f t="shared" si="8"/>
        <v>0.375</v>
      </c>
      <c r="AO14" s="196">
        <f t="shared" si="8"/>
        <v>0.375</v>
      </c>
      <c r="AP14" s="199" t="str">
        <f t="shared" si="8"/>
        <v/>
      </c>
    </row>
    <row r="15" spans="2:42" s="161" customFormat="1" x14ac:dyDescent="0.15">
      <c r="B15" s="100"/>
      <c r="C15" s="100"/>
      <c r="D15" s="100"/>
      <c r="E15" s="115" t="s">
        <v>18</v>
      </c>
      <c r="F15" s="103"/>
      <c r="G15" s="101"/>
      <c r="H15" s="102"/>
      <c r="I15" s="101"/>
      <c r="J15" s="121"/>
      <c r="K15" s="102"/>
      <c r="L15" s="214" t="str">
        <f>IF(ISNUMBER(L13),IF(ISNUMBER(L10),L10+L13,""),IF(ISNUMBER(L10),L10,""))</f>
        <v/>
      </c>
      <c r="M15" s="197" t="str">
        <f>IF(ISNUMBER(M13),IF(ISNUMBER(M10),M10+M13,""),IF(ISNUMBER(M10),M10,""))</f>
        <v/>
      </c>
      <c r="N15" s="197" t="str">
        <f t="shared" ref="N15:AP15" si="9">IF(ISNUMBER(N13),IF(ISNUMBER(N10),N10+N13,""),IF(ISNUMBER(N10),N10,""))</f>
        <v/>
      </c>
      <c r="O15" s="197" t="str">
        <f t="shared" si="9"/>
        <v/>
      </c>
      <c r="P15" s="197" t="str">
        <f>IF(ISNUMBER(P13),IF(ISNUMBER(P10),P10+P13,""),IF(ISNUMBER(P10),P10,""))</f>
        <v/>
      </c>
      <c r="Q15" s="197">
        <f t="shared" si="9"/>
        <v>0.72916666666666663</v>
      </c>
      <c r="R15" s="197">
        <f t="shared" si="9"/>
        <v>0.72916666666666663</v>
      </c>
      <c r="S15" s="197">
        <f t="shared" si="9"/>
        <v>0.77083333333333326</v>
      </c>
      <c r="T15" s="197" t="str">
        <f t="shared" si="9"/>
        <v/>
      </c>
      <c r="U15" s="197" t="str">
        <f t="shared" si="9"/>
        <v/>
      </c>
      <c r="V15" s="197" t="str">
        <f t="shared" si="9"/>
        <v/>
      </c>
      <c r="W15" s="197">
        <f t="shared" si="9"/>
        <v>0.72916666666666663</v>
      </c>
      <c r="X15" s="197">
        <f t="shared" si="9"/>
        <v>0.72916666666666663</v>
      </c>
      <c r="Y15" s="197">
        <f t="shared" si="9"/>
        <v>0.72916666666666663</v>
      </c>
      <c r="Z15" s="197">
        <f t="shared" si="9"/>
        <v>0.72916666666666663</v>
      </c>
      <c r="AA15" s="197">
        <f t="shared" si="9"/>
        <v>0.75</v>
      </c>
      <c r="AB15" s="197" t="str">
        <f t="shared" si="9"/>
        <v/>
      </c>
      <c r="AC15" s="197" t="str">
        <f t="shared" si="9"/>
        <v/>
      </c>
      <c r="AD15" s="197">
        <f t="shared" si="9"/>
        <v>0.75</v>
      </c>
      <c r="AE15" s="197">
        <f t="shared" si="9"/>
        <v>0.75</v>
      </c>
      <c r="AF15" s="197">
        <f t="shared" si="9"/>
        <v>0.77083333333333337</v>
      </c>
      <c r="AG15" s="197">
        <f t="shared" si="9"/>
        <v>0.75</v>
      </c>
      <c r="AH15" s="197">
        <f t="shared" si="9"/>
        <v>0.77083333333333337</v>
      </c>
      <c r="AI15" s="197" t="str">
        <f t="shared" si="9"/>
        <v/>
      </c>
      <c r="AJ15" s="197" t="str">
        <f>IF(ISNUMBER(AJ13),IF(ISNUMBER(AJ10),AJ10+AJ13,""),IF(ISNUMBER(AJ10),AJ10,""))</f>
        <v/>
      </c>
      <c r="AK15" s="197">
        <f t="shared" si="9"/>
        <v>0.75</v>
      </c>
      <c r="AL15" s="197">
        <f t="shared" si="9"/>
        <v>0.75</v>
      </c>
      <c r="AM15" s="197">
        <f t="shared" si="9"/>
        <v>0.75</v>
      </c>
      <c r="AN15" s="197">
        <f t="shared" si="9"/>
        <v>0.75</v>
      </c>
      <c r="AO15" s="197">
        <f t="shared" si="9"/>
        <v>0.75</v>
      </c>
      <c r="AP15" s="200" t="str">
        <f t="shared" si="9"/>
        <v/>
      </c>
    </row>
    <row r="16" spans="2:42" s="161" customFormat="1" x14ac:dyDescent="0.15">
      <c r="B16" s="104"/>
      <c r="C16" s="104"/>
      <c r="D16" s="104"/>
      <c r="E16" s="116" t="s">
        <v>19</v>
      </c>
      <c r="F16" s="107"/>
      <c r="G16" s="105"/>
      <c r="H16" s="106"/>
      <c r="I16" s="105"/>
      <c r="J16" s="122"/>
      <c r="K16" s="106"/>
      <c r="L16" s="215" t="str">
        <f t="shared" ref="L16:AP16" si="10">IF(ISNUMBER(L11),L6,"")</f>
        <v/>
      </c>
      <c r="M16" s="198" t="str">
        <f t="shared" si="10"/>
        <v/>
      </c>
      <c r="N16" s="198" t="str">
        <f t="shared" si="10"/>
        <v/>
      </c>
      <c r="O16" s="198" t="str">
        <f t="shared" si="10"/>
        <v/>
      </c>
      <c r="P16" s="198" t="str">
        <f t="shared" si="10"/>
        <v/>
      </c>
      <c r="Q16" s="198">
        <f t="shared" si="10"/>
        <v>4.1666666666666664E-2</v>
      </c>
      <c r="R16" s="198">
        <f t="shared" si="10"/>
        <v>4.1666666666666664E-2</v>
      </c>
      <c r="S16" s="198">
        <f t="shared" si="10"/>
        <v>4.1666666666666664E-2</v>
      </c>
      <c r="T16" s="198" t="str">
        <f t="shared" si="10"/>
        <v/>
      </c>
      <c r="U16" s="198" t="str">
        <f t="shared" si="10"/>
        <v/>
      </c>
      <c r="V16" s="198" t="str">
        <f t="shared" si="10"/>
        <v/>
      </c>
      <c r="W16" s="198">
        <f t="shared" si="10"/>
        <v>4.1666666666666664E-2</v>
      </c>
      <c r="X16" s="198">
        <f t="shared" si="10"/>
        <v>4.1666666666666664E-2</v>
      </c>
      <c r="Y16" s="198">
        <f t="shared" si="10"/>
        <v>4.1666666666666664E-2</v>
      </c>
      <c r="Z16" s="198">
        <f t="shared" si="10"/>
        <v>4.1666666666666664E-2</v>
      </c>
      <c r="AA16" s="198">
        <f t="shared" si="10"/>
        <v>4.1666666666666664E-2</v>
      </c>
      <c r="AB16" s="198" t="str">
        <f t="shared" si="10"/>
        <v/>
      </c>
      <c r="AC16" s="198" t="str">
        <f t="shared" si="10"/>
        <v/>
      </c>
      <c r="AD16" s="198">
        <f t="shared" si="10"/>
        <v>4.1666666666666664E-2</v>
      </c>
      <c r="AE16" s="198">
        <f t="shared" si="10"/>
        <v>4.1666666666666664E-2</v>
      </c>
      <c r="AF16" s="198">
        <f t="shared" si="10"/>
        <v>4.1666666666666664E-2</v>
      </c>
      <c r="AG16" s="198">
        <f t="shared" si="10"/>
        <v>4.1666666666666664E-2</v>
      </c>
      <c r="AH16" s="198">
        <f t="shared" si="10"/>
        <v>4.1666666666666664E-2</v>
      </c>
      <c r="AI16" s="198" t="str">
        <f t="shared" si="10"/>
        <v/>
      </c>
      <c r="AJ16" s="198" t="str">
        <f t="shared" si="10"/>
        <v/>
      </c>
      <c r="AK16" s="198">
        <f t="shared" si="10"/>
        <v>4.1666666666666664E-2</v>
      </c>
      <c r="AL16" s="198">
        <f t="shared" si="10"/>
        <v>4.1666666666666664E-2</v>
      </c>
      <c r="AM16" s="198">
        <f t="shared" si="10"/>
        <v>4.1666666666666664E-2</v>
      </c>
      <c r="AN16" s="198">
        <f t="shared" si="10"/>
        <v>4.1666666666666664E-2</v>
      </c>
      <c r="AO16" s="198">
        <f t="shared" si="10"/>
        <v>4.1666666666666664E-2</v>
      </c>
      <c r="AP16" s="201" t="str">
        <f t="shared" si="10"/>
        <v/>
      </c>
    </row>
    <row r="17" spans="2:42" s="95" customFormat="1" x14ac:dyDescent="0.15">
      <c r="B17" s="108"/>
      <c r="C17" s="108"/>
      <c r="D17" s="96" t="s">
        <v>79</v>
      </c>
      <c r="E17" s="117" t="s">
        <v>20</v>
      </c>
      <c r="F17" s="111">
        <f>SUM(L17:AP17)</f>
        <v>142.5</v>
      </c>
      <c r="G17" s="109"/>
      <c r="H17" s="110"/>
      <c r="I17" s="109"/>
      <c r="J17" s="123"/>
      <c r="K17" s="110"/>
      <c r="L17" s="112" t="str">
        <f>IF(ISNUMBER(L14),HOUR(L15-L14-L16) + MINUTE(L15-L14-L16)/60 + SECOND(L15-L14-L16)/3600,"")</f>
        <v/>
      </c>
      <c r="M17" s="202" t="str">
        <f>IF(ISNUMBER(M14),HOUR(M15-M14-M16) + MINUTE(M15-M14-M16)/60 + SECOND(M15-M14-M16)/3600,"")</f>
        <v/>
      </c>
      <c r="N17" s="202" t="str">
        <f t="shared" ref="N17:AN17" si="11">IF(ISNUMBER(N14),HOUR(N15-N14-N16) + MINUTE(N15-N14-N16)/60 + SECOND(N15-N14-N16)/3600,"")</f>
        <v/>
      </c>
      <c r="O17" s="202" t="str">
        <f t="shared" si="11"/>
        <v/>
      </c>
      <c r="P17" s="202" t="str">
        <f t="shared" si="11"/>
        <v/>
      </c>
      <c r="Q17" s="202">
        <f t="shared" si="11"/>
        <v>7.5</v>
      </c>
      <c r="R17" s="202">
        <f t="shared" si="11"/>
        <v>7.5</v>
      </c>
      <c r="S17" s="202">
        <f t="shared" si="11"/>
        <v>8.5</v>
      </c>
      <c r="T17" s="202" t="str">
        <f t="shared" si="11"/>
        <v/>
      </c>
      <c r="U17" s="202" t="str">
        <f t="shared" si="11"/>
        <v/>
      </c>
      <c r="V17" s="202" t="str">
        <f t="shared" si="11"/>
        <v/>
      </c>
      <c r="W17" s="202">
        <f t="shared" si="11"/>
        <v>7.5</v>
      </c>
      <c r="X17" s="202">
        <f t="shared" si="11"/>
        <v>7.5</v>
      </c>
      <c r="Y17" s="202">
        <f t="shared" si="11"/>
        <v>7.5</v>
      </c>
      <c r="Z17" s="202">
        <f t="shared" si="11"/>
        <v>7.5</v>
      </c>
      <c r="AA17" s="202">
        <f t="shared" si="11"/>
        <v>8</v>
      </c>
      <c r="AB17" s="202" t="str">
        <f t="shared" si="11"/>
        <v/>
      </c>
      <c r="AC17" s="202" t="str">
        <f t="shared" si="11"/>
        <v/>
      </c>
      <c r="AD17" s="202">
        <f t="shared" si="11"/>
        <v>8</v>
      </c>
      <c r="AE17" s="202">
        <f t="shared" si="11"/>
        <v>8</v>
      </c>
      <c r="AF17" s="202">
        <f t="shared" si="11"/>
        <v>8.5</v>
      </c>
      <c r="AG17" s="202">
        <f t="shared" si="11"/>
        <v>8</v>
      </c>
      <c r="AH17" s="202">
        <f t="shared" si="11"/>
        <v>8.5</v>
      </c>
      <c r="AI17" s="202" t="str">
        <f t="shared" si="11"/>
        <v/>
      </c>
      <c r="AJ17" s="202" t="str">
        <f t="shared" si="11"/>
        <v/>
      </c>
      <c r="AK17" s="202">
        <f t="shared" si="11"/>
        <v>8</v>
      </c>
      <c r="AL17" s="202">
        <f t="shared" si="11"/>
        <v>8</v>
      </c>
      <c r="AM17" s="202">
        <f t="shared" si="11"/>
        <v>8</v>
      </c>
      <c r="AN17" s="202">
        <f t="shared" si="11"/>
        <v>8</v>
      </c>
      <c r="AO17" s="202">
        <f t="shared" ref="AO17:AP17" si="12">IF(ISNUMBER(AO14),HOUR(AO15-AO14-AO16) + MINUTE(AO15-AO14-AO16)/60 + SECOND(AO15-AO14-AO16)/3600,"")</f>
        <v>8</v>
      </c>
      <c r="AP17" s="202" t="str">
        <f t="shared" si="12"/>
        <v/>
      </c>
    </row>
    <row r="18" spans="2:42" s="95" customFormat="1" x14ac:dyDescent="0.15">
      <c r="B18" s="108"/>
      <c r="C18" s="108"/>
      <c r="D18" s="96"/>
      <c r="E18" s="117" t="s">
        <v>83</v>
      </c>
      <c r="F18" s="230"/>
      <c r="G18" s="231"/>
      <c r="H18" s="232"/>
      <c r="I18" s="231"/>
      <c r="J18" s="233"/>
      <c r="K18" s="232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166"/>
    </row>
    <row r="19" spans="2:42" s="95" customFormat="1" x14ac:dyDescent="0.15">
      <c r="B19" s="182"/>
      <c r="C19" s="182"/>
      <c r="D19" s="183" t="s">
        <v>79</v>
      </c>
      <c r="E19" s="184" t="s">
        <v>20</v>
      </c>
      <c r="F19" s="185">
        <f>SUM(L19:AP19)</f>
        <v>142.5</v>
      </c>
      <c r="G19" s="186"/>
      <c r="H19" s="187"/>
      <c r="I19" s="186"/>
      <c r="J19" s="188"/>
      <c r="K19" s="187"/>
      <c r="L19" s="189" t="str">
        <f>IF(L18&lt;&gt;"",8,L17)</f>
        <v/>
      </c>
      <c r="M19" s="189" t="str">
        <f>IF(M18&lt;&gt;"",8,M17)</f>
        <v/>
      </c>
      <c r="N19" s="189" t="str">
        <f t="shared" ref="N19:AP19" si="13">IF(N18&lt;&gt;"",8,N17)</f>
        <v/>
      </c>
      <c r="O19" s="189" t="str">
        <f t="shared" si="13"/>
        <v/>
      </c>
      <c r="P19" s="189" t="str">
        <f t="shared" si="13"/>
        <v/>
      </c>
      <c r="Q19" s="189">
        <f t="shared" si="13"/>
        <v>7.5</v>
      </c>
      <c r="R19" s="189">
        <f t="shared" si="13"/>
        <v>7.5</v>
      </c>
      <c r="S19" s="189">
        <f t="shared" si="13"/>
        <v>8.5</v>
      </c>
      <c r="T19" s="189" t="str">
        <f t="shared" si="13"/>
        <v/>
      </c>
      <c r="U19" s="189" t="str">
        <f t="shared" si="13"/>
        <v/>
      </c>
      <c r="V19" s="189" t="str">
        <f t="shared" si="13"/>
        <v/>
      </c>
      <c r="W19" s="189">
        <f t="shared" si="13"/>
        <v>7.5</v>
      </c>
      <c r="X19" s="189">
        <f t="shared" si="13"/>
        <v>7.5</v>
      </c>
      <c r="Y19" s="189">
        <f t="shared" si="13"/>
        <v>7.5</v>
      </c>
      <c r="Z19" s="189">
        <f t="shared" si="13"/>
        <v>7.5</v>
      </c>
      <c r="AA19" s="189">
        <f t="shared" si="13"/>
        <v>8</v>
      </c>
      <c r="AB19" s="189" t="str">
        <f t="shared" si="13"/>
        <v/>
      </c>
      <c r="AC19" s="189" t="str">
        <f t="shared" si="13"/>
        <v/>
      </c>
      <c r="AD19" s="189">
        <f t="shared" si="13"/>
        <v>8</v>
      </c>
      <c r="AE19" s="189">
        <f t="shared" si="13"/>
        <v>8</v>
      </c>
      <c r="AF19" s="189">
        <f t="shared" si="13"/>
        <v>8.5</v>
      </c>
      <c r="AG19" s="189">
        <f t="shared" si="13"/>
        <v>8</v>
      </c>
      <c r="AH19" s="189">
        <f t="shared" si="13"/>
        <v>8.5</v>
      </c>
      <c r="AI19" s="189" t="str">
        <f t="shared" si="13"/>
        <v/>
      </c>
      <c r="AJ19" s="189" t="str">
        <f>IF(AJ18&lt;&gt;"",8,AJ17)</f>
        <v/>
      </c>
      <c r="AK19" s="189">
        <f t="shared" si="13"/>
        <v>8</v>
      </c>
      <c r="AL19" s="189">
        <f t="shared" si="13"/>
        <v>8</v>
      </c>
      <c r="AM19" s="189">
        <f t="shared" si="13"/>
        <v>8</v>
      </c>
      <c r="AN19" s="189">
        <f t="shared" si="13"/>
        <v>8</v>
      </c>
      <c r="AO19" s="189">
        <f t="shared" si="13"/>
        <v>8</v>
      </c>
      <c r="AP19" s="192" t="str">
        <f t="shared" si="13"/>
        <v/>
      </c>
    </row>
    <row r="22" spans="2:42" x14ac:dyDescent="0.15">
      <c r="B22" s="1" t="s">
        <v>99</v>
      </c>
      <c r="C22" s="205">
        <f>作業実績!H13</f>
        <v>0</v>
      </c>
    </row>
    <row r="23" spans="2:42" x14ac:dyDescent="0.15">
      <c r="B23" s="1" t="s">
        <v>100</v>
      </c>
      <c r="C23" s="205">
        <f>C8-F8-C22</f>
        <v>6.1111111111111144E-2</v>
      </c>
    </row>
    <row r="27" spans="2:42" x14ac:dyDescent="0.15">
      <c r="B27" s="1" t="s">
        <v>94</v>
      </c>
      <c r="C27" s="1" t="s">
        <v>95</v>
      </c>
      <c r="D27" s="222">
        <f>-15/(24*60)</f>
        <v>-1.0416666666666666E-2</v>
      </c>
      <c r="P27" s="190"/>
    </row>
    <row r="28" spans="2:42" x14ac:dyDescent="0.15">
      <c r="C28" s="1" t="s">
        <v>96</v>
      </c>
      <c r="D28" s="222">
        <f>-1/24</f>
        <v>-4.1666666666666664E-2</v>
      </c>
    </row>
    <row r="31" spans="2:42" x14ac:dyDescent="0.15">
      <c r="D31" s="2">
        <f>24*60</f>
        <v>1440</v>
      </c>
      <c r="P31" s="191"/>
    </row>
  </sheetData>
  <autoFilter ref="B2:AP17" xr:uid="{00000000-0009-0000-0000-000000000000}"/>
  <phoneticPr fontId="1"/>
  <conditionalFormatting sqref="L2:AP3">
    <cfRule type="expression" dxfId="0" priority="1">
      <formula>WEEKDAY(L$3,2)&gt;5</formula>
    </cfRule>
  </conditionalFormatting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D32"/>
  <sheetViews>
    <sheetView workbookViewId="0"/>
  </sheetViews>
  <sheetFormatPr defaultRowHeight="13.5" x14ac:dyDescent="0.15"/>
  <cols>
    <col min="2" max="2" width="9.5" bestFit="1" customWidth="1"/>
    <col min="3" max="3" width="9.875" customWidth="1"/>
  </cols>
  <sheetData>
    <row r="2" spans="2:4" x14ac:dyDescent="0.15">
      <c r="B2" t="s">
        <v>30</v>
      </c>
      <c r="D2" t="s">
        <v>33</v>
      </c>
    </row>
    <row r="3" spans="2:4" x14ac:dyDescent="0.15">
      <c r="B3" t="s">
        <v>31</v>
      </c>
      <c r="D3" t="s">
        <v>32</v>
      </c>
    </row>
    <row r="5" spans="2:4" x14ac:dyDescent="0.15">
      <c r="B5" t="s">
        <v>45</v>
      </c>
      <c r="D5" t="s">
        <v>50</v>
      </c>
    </row>
    <row r="6" spans="2:4" x14ac:dyDescent="0.15">
      <c r="B6" t="s">
        <v>46</v>
      </c>
      <c r="D6" t="s">
        <v>50</v>
      </c>
    </row>
    <row r="7" spans="2:4" x14ac:dyDescent="0.15">
      <c r="B7" t="s">
        <v>47</v>
      </c>
      <c r="D7" t="s">
        <v>50</v>
      </c>
    </row>
    <row r="8" spans="2:4" x14ac:dyDescent="0.15">
      <c r="B8" t="s">
        <v>48</v>
      </c>
      <c r="D8" t="s">
        <v>51</v>
      </c>
    </row>
    <row r="9" spans="2:4" x14ac:dyDescent="0.15">
      <c r="B9" t="s">
        <v>49</v>
      </c>
      <c r="D9" t="s">
        <v>52</v>
      </c>
    </row>
    <row r="11" spans="2:4" x14ac:dyDescent="0.15">
      <c r="B11" t="s">
        <v>3</v>
      </c>
      <c r="D11" t="s">
        <v>37</v>
      </c>
    </row>
    <row r="12" spans="2:4" x14ac:dyDescent="0.15">
      <c r="B12" t="s">
        <v>2</v>
      </c>
      <c r="D12" t="s">
        <v>37</v>
      </c>
    </row>
    <row r="13" spans="2:4" x14ac:dyDescent="0.15">
      <c r="B13" t="s">
        <v>29</v>
      </c>
      <c r="D13" t="s">
        <v>38</v>
      </c>
    </row>
    <row r="14" spans="2:4" x14ac:dyDescent="0.15">
      <c r="B14" t="s">
        <v>5</v>
      </c>
      <c r="D14" t="s">
        <v>34</v>
      </c>
    </row>
    <row r="15" spans="2:4" x14ac:dyDescent="0.15">
      <c r="B15" t="s">
        <v>6</v>
      </c>
      <c r="D15" t="s">
        <v>34</v>
      </c>
    </row>
    <row r="16" spans="2:4" x14ac:dyDescent="0.15">
      <c r="B16" t="s">
        <v>8</v>
      </c>
      <c r="D16" t="s">
        <v>35</v>
      </c>
    </row>
    <row r="17" spans="1:4" x14ac:dyDescent="0.15">
      <c r="B17" t="s">
        <v>21</v>
      </c>
      <c r="D17" t="s">
        <v>36</v>
      </c>
    </row>
    <row r="18" spans="1:4" x14ac:dyDescent="0.15">
      <c r="B18" t="s">
        <v>9</v>
      </c>
      <c r="D18" t="s">
        <v>40</v>
      </c>
    </row>
    <row r="19" spans="1:4" x14ac:dyDescent="0.15">
      <c r="B19" t="s">
        <v>7</v>
      </c>
      <c r="D19" t="s">
        <v>39</v>
      </c>
    </row>
    <row r="23" spans="1:4" x14ac:dyDescent="0.15">
      <c r="B23" t="s">
        <v>41</v>
      </c>
    </row>
    <row r="24" spans="1:4" x14ac:dyDescent="0.15">
      <c r="A24">
        <v>1</v>
      </c>
      <c r="B24" s="125">
        <v>42739</v>
      </c>
      <c r="C24" t="s">
        <v>42</v>
      </c>
      <c r="D24" t="s">
        <v>44</v>
      </c>
    </row>
    <row r="25" spans="1:4" x14ac:dyDescent="0.15">
      <c r="A25">
        <v>2</v>
      </c>
      <c r="B25" s="125">
        <v>42740</v>
      </c>
      <c r="C25" t="s">
        <v>42</v>
      </c>
      <c r="D25" t="s">
        <v>43</v>
      </c>
    </row>
    <row r="26" spans="1:4" x14ac:dyDescent="0.15">
      <c r="A26">
        <v>3</v>
      </c>
      <c r="B26" s="125">
        <v>42741</v>
      </c>
      <c r="C26" t="s">
        <v>42</v>
      </c>
      <c r="D26" t="s">
        <v>54</v>
      </c>
    </row>
    <row r="27" spans="1:4" x14ac:dyDescent="0.15">
      <c r="A27">
        <v>4</v>
      </c>
      <c r="B27" s="125">
        <v>42741</v>
      </c>
      <c r="C27" t="s">
        <v>42</v>
      </c>
      <c r="D27" t="s">
        <v>55</v>
      </c>
    </row>
    <row r="28" spans="1:4" x14ac:dyDescent="0.15">
      <c r="A28">
        <v>5</v>
      </c>
      <c r="B28" s="125">
        <v>42828</v>
      </c>
      <c r="C28" t="s">
        <v>42</v>
      </c>
      <c r="D28" t="s">
        <v>56</v>
      </c>
    </row>
    <row r="29" spans="1:4" x14ac:dyDescent="0.15">
      <c r="A29">
        <v>6</v>
      </c>
      <c r="B29" s="125">
        <v>42836</v>
      </c>
      <c r="C29" t="s">
        <v>42</v>
      </c>
      <c r="D29" t="s">
        <v>57</v>
      </c>
    </row>
    <row r="30" spans="1:4" x14ac:dyDescent="0.15">
      <c r="A30">
        <v>7</v>
      </c>
      <c r="B30" s="125">
        <v>42842</v>
      </c>
      <c r="C30" t="s">
        <v>42</v>
      </c>
      <c r="D30" t="s">
        <v>58</v>
      </c>
    </row>
    <row r="31" spans="1:4" x14ac:dyDescent="0.15">
      <c r="A31">
        <v>8</v>
      </c>
      <c r="B31" s="125">
        <v>42886</v>
      </c>
      <c r="C31" t="s">
        <v>42</v>
      </c>
      <c r="D31" t="s">
        <v>59</v>
      </c>
    </row>
    <row r="32" spans="1:4" x14ac:dyDescent="0.15">
      <c r="A32">
        <v>9</v>
      </c>
      <c r="B32" s="125">
        <v>42954</v>
      </c>
      <c r="C32" t="s">
        <v>42</v>
      </c>
      <c r="D32" t="s">
        <v>61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bc2d79-9073-4c23-bb15-9487ea336ff3">
      <Terms xmlns="http://schemas.microsoft.com/office/infopath/2007/PartnerControls"/>
    </lcf76f155ced4ddcb4097134ff3c332f>
    <TaxCatchAll xmlns="3c138acf-5bae-4b5a-84c0-d9298ea3c8b4" xsi:nil="true"/>
    <_x65e5__x6642_ xmlns="b5bc2d79-9073-4c23-bb15-9487ea336ff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F3C45512F2FD449AD4D72F9097AED30" ma:contentTypeVersion="18" ma:contentTypeDescription="新しいドキュメントを作成します。" ma:contentTypeScope="" ma:versionID="35922e69982b06b730c55a639eeceb88">
  <xsd:schema xmlns:xsd="http://www.w3.org/2001/XMLSchema" xmlns:xs="http://www.w3.org/2001/XMLSchema" xmlns:p="http://schemas.microsoft.com/office/2006/metadata/properties" xmlns:ns2="b5bc2d79-9073-4c23-bb15-9487ea336ff3" xmlns:ns3="3c138acf-5bae-4b5a-84c0-d9298ea3c8b4" targetNamespace="http://schemas.microsoft.com/office/2006/metadata/properties" ma:root="true" ma:fieldsID="f19252529a2d4538c333527c8207a971" ns2:_="" ns3:_="">
    <xsd:import namespace="b5bc2d79-9073-4c23-bb15-9487ea336ff3"/>
    <xsd:import namespace="3c138acf-5bae-4b5a-84c0-d9298ea3c8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_x65e5__x6642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bc2d79-9073-4c23-bb15-9487ea336f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9ca45992-3557-4387-8b2e-87f0e8cb7b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65e5__x6642_" ma:index="23" nillable="true" ma:displayName="日時" ma:format="DateTime" ma:internalName="_x65e5__x6642_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38acf-5bae-4b5a-84c0-d9298ea3c8b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9dc253e-5304-4b89-a82b-c98b63882104}" ma:internalName="TaxCatchAll" ma:showField="CatchAllData" ma:web="3c138acf-5bae-4b5a-84c0-d9298ea3c8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E88E31-2C07-4B23-94B3-60E7FF8953D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b5bc2d79-9073-4c23-bb15-9487ea336ff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c138acf-5bae-4b5a-84c0-d9298ea3c8b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5D2C4B2-43D5-41F6-A07A-284E176F9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bc2d79-9073-4c23-bb15-9487ea336ff3"/>
    <ds:schemaRef ds:uri="3c138acf-5bae-4b5a-84c0-d9298ea3c8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A51BDA-B954-47F5-8782-2BF2F312C2A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2036d9e-e633-44bb-9d07-77f03d3bf44c}" enabled="0" method="" siteId="{02036d9e-e633-44bb-9d07-77f03d3bf4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作業実績</vt:lpstr>
      <vt:lpstr>作業実績_自社調整</vt:lpstr>
      <vt:lpstr>利用方法</vt:lpstr>
      <vt:lpstr>作業実績年月</vt:lpstr>
      <vt:lpstr>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 Ohira Akira(大平　洸)</dc:creator>
  <cp:lastModifiedBy>EXT Ohira Akira(大平　洸)</cp:lastModifiedBy>
  <cp:lastPrinted>2015-07-31T09:35:11Z</cp:lastPrinted>
  <dcterms:created xsi:type="dcterms:W3CDTF">2011-09-19T10:38:32Z</dcterms:created>
  <dcterms:modified xsi:type="dcterms:W3CDTF">2025-05-12T09:54:20Z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0x010100BF3C45512F2FD449AD4D72F9097AED30</vt:lpwstr>
  </property>
  <property fmtid="{D5CDD505-2E9C-101B-9397-08002B2CF9AE}" pid="3" name="MediaServiceImageTags">
    <vt:lpwstr/>
  </property>
</Properties>
</file>