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E664B2E0-4EF8-4474-8D92-E645F83B0F8F}" xr6:coauthVersionLast="34" xr6:coauthVersionMax="34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1" l="1"/>
  <c r="S6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N26" i="1"/>
  <c r="P26" i="1" s="1"/>
  <c r="O26" i="1"/>
  <c r="M26" i="1"/>
  <c r="J18" i="1"/>
  <c r="J19" i="1"/>
  <c r="M19" i="1" s="1"/>
  <c r="O19" i="1" s="1"/>
  <c r="J20" i="1"/>
  <c r="J21" i="1"/>
  <c r="J22" i="1"/>
  <c r="M22" i="1" s="1"/>
  <c r="O22" i="1" s="1"/>
  <c r="J23" i="1"/>
  <c r="M23" i="1" s="1"/>
  <c r="O23" i="1" s="1"/>
  <c r="J24" i="1"/>
  <c r="M24" i="1" s="1"/>
  <c r="O24" i="1" s="1"/>
  <c r="J25" i="1"/>
  <c r="M25" i="1" s="1"/>
  <c r="O25" i="1" s="1"/>
  <c r="J26" i="1"/>
  <c r="J17" i="1"/>
  <c r="O17" i="1"/>
  <c r="N17" i="1"/>
  <c r="P17" i="1" s="1"/>
  <c r="N18" i="1"/>
  <c r="P18" i="1" s="1"/>
  <c r="N19" i="1"/>
  <c r="P19" i="1" s="1"/>
  <c r="N20" i="1"/>
  <c r="P20" i="1" s="1"/>
  <c r="N21" i="1"/>
  <c r="P21" i="1" s="1"/>
  <c r="N22" i="1"/>
  <c r="P22" i="1" s="1"/>
  <c r="N23" i="1"/>
  <c r="P23" i="1" s="1"/>
  <c r="N24" i="1"/>
  <c r="P24" i="1" s="1"/>
  <c r="N25" i="1"/>
  <c r="P25" i="1" s="1"/>
  <c r="M17" i="1"/>
  <c r="M18" i="1"/>
  <c r="M20" i="1"/>
  <c r="O20" i="1" s="1"/>
  <c r="M21" i="1"/>
  <c r="O21" i="1" s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S4" i="1" l="1"/>
  <c r="O18" i="1"/>
  <c r="S2" i="1" s="1"/>
  <c r="V2" i="1" s="1"/>
  <c r="T2" i="1"/>
  <c r="W2" i="1" s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P3" i="1"/>
  <c r="O3" i="1"/>
  <c r="P2" i="1"/>
  <c r="O2" i="1"/>
  <c r="K10" i="1"/>
  <c r="N10" i="1" s="1"/>
  <c r="K13" i="1"/>
  <c r="K12" i="1"/>
  <c r="N12" i="1" s="1"/>
  <c r="K7" i="1"/>
  <c r="G12" i="1"/>
  <c r="J12" i="1"/>
  <c r="M12" i="1"/>
  <c r="G10" i="1"/>
  <c r="F10" i="1"/>
  <c r="J9" i="1"/>
  <c r="J10" i="1"/>
  <c r="M10" i="1" s="1"/>
  <c r="J11" i="1"/>
  <c r="J13" i="1"/>
  <c r="J14" i="1"/>
  <c r="J15" i="1"/>
  <c r="J16" i="1"/>
  <c r="J3" i="1"/>
  <c r="J4" i="1"/>
  <c r="J5" i="1"/>
  <c r="J6" i="1"/>
  <c r="J7" i="1"/>
  <c r="J8" i="1"/>
  <c r="J2" i="1"/>
  <c r="G16" i="1" l="1"/>
  <c r="N16" i="1" s="1"/>
  <c r="F16" i="1"/>
  <c r="M16" i="1" s="1"/>
  <c r="G15" i="1"/>
  <c r="N15" i="1" s="1"/>
  <c r="F15" i="1"/>
  <c r="M15" i="1" s="1"/>
  <c r="G14" i="1"/>
  <c r="N14" i="1" s="1"/>
  <c r="F14" i="1"/>
  <c r="M14" i="1" s="1"/>
  <c r="G13" i="1"/>
  <c r="N13" i="1" s="1"/>
  <c r="F13" i="1"/>
  <c r="M13" i="1" s="1"/>
  <c r="G11" i="1"/>
  <c r="N11" i="1" s="1"/>
  <c r="F11" i="1"/>
  <c r="M11" i="1" s="1"/>
  <c r="G9" i="1"/>
  <c r="N9" i="1" s="1"/>
  <c r="F9" i="1"/>
  <c r="M9" i="1" s="1"/>
  <c r="G8" i="1"/>
  <c r="N8" i="1" s="1"/>
  <c r="F8" i="1"/>
  <c r="M8" i="1" s="1"/>
  <c r="G7" i="1"/>
  <c r="N7" i="1" s="1"/>
  <c r="F7" i="1"/>
  <c r="M7" i="1" s="1"/>
  <c r="M3" i="1" l="1"/>
  <c r="N3" i="1"/>
  <c r="M4" i="1"/>
  <c r="N4" i="1"/>
  <c r="M5" i="1"/>
  <c r="N5" i="1"/>
  <c r="M6" i="1"/>
  <c r="N6" i="1"/>
  <c r="N2" i="1"/>
  <c r="M2" i="1"/>
</calcChain>
</file>

<file path=xl/sharedStrings.xml><?xml version="1.0" encoding="utf-8"?>
<sst xmlns="http://schemas.openxmlformats.org/spreadsheetml/2006/main" count="35" uniqueCount="34">
  <si>
    <t>ID</t>
  </si>
  <si>
    <t>UTC Offset</t>
  </si>
  <si>
    <t>TrueLat</t>
  </si>
  <si>
    <t>TrueLong</t>
  </si>
  <si>
    <t>Dec</t>
  </si>
  <si>
    <t>RA</t>
  </si>
  <si>
    <t>-4:40</t>
  </si>
  <si>
    <t>CalcLat</t>
  </si>
  <si>
    <t>CalcLong</t>
  </si>
  <si>
    <t>LatErr</t>
  </si>
  <si>
    <t>LongErr</t>
  </si>
  <si>
    <t>AvgLatErr</t>
  </si>
  <si>
    <t>AvgLongErr</t>
  </si>
  <si>
    <t>-10:22</t>
  </si>
  <si>
    <t>-4:32</t>
  </si>
  <si>
    <t>-6:44</t>
  </si>
  <si>
    <t>-2:43</t>
  </si>
  <si>
    <t>-0:03</t>
  </si>
  <si>
    <t>AbsLatErr</t>
  </si>
  <si>
    <t>AbsLongErr</t>
  </si>
  <si>
    <t>AvgAbsLatErr</t>
  </si>
  <si>
    <t>AvgAbsLongErr</t>
  </si>
  <si>
    <t>MileError</t>
  </si>
  <si>
    <t>Local Time</t>
  </si>
  <si>
    <t>UTC Time</t>
  </si>
  <si>
    <t>Local Date</t>
  </si>
  <si>
    <t>-5:00</t>
  </si>
  <si>
    <t>-1:56</t>
  </si>
  <si>
    <t>-8:33</t>
  </si>
  <si>
    <t>-5:26</t>
  </si>
  <si>
    <t>-2:47</t>
  </si>
  <si>
    <t>MgcCnst</t>
  </si>
  <si>
    <t>LongErrAdj</t>
  </si>
  <si>
    <t>AdjLongErr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</si>
</sst>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21" fontId="0" fillId="0" borderId="0" xfId="0" applyNumberFormat="1"/>
    <xf numFmtId="46" fontId="0" fillId="0" borderId="0" xfId="0" applyNumberFormat="1"/>
    <xf numFmtId="0" fontId="0" fillId="0" borderId="0" xfId="0" quotePrefix="1"/>
    <xf numFmtId="0" fontId="0" fillId="0" borderId="0" xfId="0" quotePrefix="1" applyAlignment="1">
      <alignment horizontal="right"/>
    </xf>
    <xf numFmtId="20" fontId="0" fillId="0" borderId="0" xfId="0" applyNumberFormat="1" applyAlignment="1">
      <alignment horizontal="right"/>
    </xf>
    <xf numFmtId="165" fontId="0" fillId="0" borderId="0" xfId="0" quotePrefix="1" applyNumberFormat="1" applyAlignment="1">
      <alignment horizontal="right"/>
    </xf>
    <xf numFmtId="165" fontId="0" fillId="0" borderId="0" xfId="0" applyNumberFormat="1" applyAlignment="1">
      <alignment horizontal="right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6"/>
  <sheetViews>
    <sheetView tabSelected="1" workbookViewId="0">
      <selection activeCell="T5" sqref="T5"/>
    </sheetView>
  </sheetViews>
  <sheetFormatPr defaultRowHeight="14.4" x14ac:dyDescent="0.3"/>
  <cols>
    <col min="2" max="2" width="9.6640625" customWidth="1"/>
    <col min="3" max="3" width="10.44140625" customWidth="1"/>
    <col min="4" max="5" width="9.6640625" customWidth="1"/>
    <col min="12" max="12" width="12.33203125" customWidth="1"/>
    <col min="16" max="18" width="10.44140625" customWidth="1"/>
    <col min="19" max="19" width="11.21875" customWidth="1"/>
    <col min="20" max="20" width="12.77734375" customWidth="1"/>
  </cols>
  <sheetData>
    <row r="1" spans="1:23" x14ac:dyDescent="0.3">
      <c r="A1" t="s">
        <v>0</v>
      </c>
      <c r="B1" t="s">
        <v>25</v>
      </c>
      <c r="C1" t="s">
        <v>23</v>
      </c>
      <c r="D1" t="s">
        <v>1</v>
      </c>
      <c r="E1" t="s">
        <v>24</v>
      </c>
      <c r="F1" t="s">
        <v>2</v>
      </c>
      <c r="G1" t="s">
        <v>3</v>
      </c>
      <c r="H1" t="s">
        <v>4</v>
      </c>
      <c r="I1" t="s">
        <v>5</v>
      </c>
      <c r="J1" t="s">
        <v>7</v>
      </c>
      <c r="K1" t="s">
        <v>8</v>
      </c>
      <c r="M1" t="s">
        <v>9</v>
      </c>
      <c r="N1" t="s">
        <v>10</v>
      </c>
      <c r="O1" t="s">
        <v>18</v>
      </c>
      <c r="P1" t="s">
        <v>19</v>
      </c>
      <c r="Q1" t="s">
        <v>31</v>
      </c>
      <c r="R1" t="s">
        <v>32</v>
      </c>
      <c r="S1" t="s">
        <v>20</v>
      </c>
      <c r="T1" t="s">
        <v>21</v>
      </c>
      <c r="V1" t="s">
        <v>22</v>
      </c>
    </row>
    <row r="2" spans="1:23" x14ac:dyDescent="0.3">
      <c r="A2">
        <v>1</v>
      </c>
      <c r="B2" s="1">
        <v>43291</v>
      </c>
      <c r="C2" s="2">
        <v>0.55590277777777775</v>
      </c>
      <c r="D2" s="5" t="s">
        <v>6</v>
      </c>
      <c r="E2" s="7">
        <v>0.75034722222222217</v>
      </c>
      <c r="F2" s="4">
        <v>-46.216000000000001</v>
      </c>
      <c r="G2" s="4">
        <v>-70.054000000000002</v>
      </c>
      <c r="H2">
        <v>-46.143000000000001</v>
      </c>
      <c r="I2">
        <v>133.53399999999999</v>
      </c>
      <c r="J2">
        <f>H2</f>
        <v>-46.143000000000001</v>
      </c>
      <c r="K2">
        <v>-65.202380000000005</v>
      </c>
      <c r="M2">
        <f>F2-J2</f>
        <v>-7.3000000000000398E-2</v>
      </c>
      <c r="N2">
        <f>G2-K2</f>
        <v>-4.8516199999999969</v>
      </c>
      <c r="O2">
        <f>ABS(M2)</f>
        <v>7.3000000000000398E-2</v>
      </c>
      <c r="P2">
        <f>ABS(N2)</f>
        <v>4.8516199999999969</v>
      </c>
      <c r="Q2">
        <v>0.18819970999999999</v>
      </c>
      <c r="R2">
        <f>N2-Q2</f>
        <v>-5.0398197099999971</v>
      </c>
      <c r="S2">
        <f>AVERAGE(O2:O26)</f>
        <v>6.543111111111094E-2</v>
      </c>
      <c r="T2">
        <f>AVERAGE(P3:P26)</f>
        <v>0.21017878379629742</v>
      </c>
      <c r="V2">
        <f>S2*60*1.15</f>
        <v>4.514746666666654</v>
      </c>
      <c r="W2">
        <f>T2*60*1.15</f>
        <v>14.50233608194452</v>
      </c>
    </row>
    <row r="3" spans="1:23" x14ac:dyDescent="0.3">
      <c r="A3">
        <v>2</v>
      </c>
      <c r="B3" s="1">
        <v>43291</v>
      </c>
      <c r="C3" s="2">
        <v>0.82098379629629636</v>
      </c>
      <c r="D3" s="6">
        <v>5.6250000000000001E-2</v>
      </c>
      <c r="E3" s="8">
        <v>0.76473379629629623</v>
      </c>
      <c r="F3" s="4">
        <v>-28.702999999999999</v>
      </c>
      <c r="G3">
        <v>20.431999999999999</v>
      </c>
      <c r="H3" s="4">
        <v>-28.629000000000001</v>
      </c>
      <c r="I3">
        <v>223.90299999999999</v>
      </c>
      <c r="J3">
        <f t="shared" ref="J3:J26" si="0">H3</f>
        <v>-28.629000000000001</v>
      </c>
      <c r="K3">
        <v>19.973269999999999</v>
      </c>
      <c r="M3">
        <f t="shared" ref="M3:M26" si="1">F3-J3</f>
        <v>-7.3999999999998067E-2</v>
      </c>
      <c r="N3">
        <f t="shared" ref="N3:N25" si="2">G3-K3</f>
        <v>0.45872999999999919</v>
      </c>
      <c r="O3">
        <f>ABS(M3)</f>
        <v>7.3999999999998067E-2</v>
      </c>
      <c r="P3">
        <f>ABS(N3)</f>
        <v>0.45872999999999919</v>
      </c>
      <c r="R3">
        <f>N3-Q2</f>
        <v>0.27053028999999917</v>
      </c>
      <c r="S3" t="s">
        <v>11</v>
      </c>
      <c r="T3" t="s">
        <v>12</v>
      </c>
    </row>
    <row r="4" spans="1:23" x14ac:dyDescent="0.3">
      <c r="A4">
        <v>3</v>
      </c>
      <c r="B4" s="1">
        <v>43291</v>
      </c>
      <c r="C4" s="2">
        <v>0.97774305555555552</v>
      </c>
      <c r="D4" s="6">
        <v>0.21319444444444444</v>
      </c>
      <c r="E4" s="8">
        <v>0.76454861111111105</v>
      </c>
      <c r="F4">
        <v>18.972999999999999</v>
      </c>
      <c r="G4">
        <v>76.864999999999995</v>
      </c>
      <c r="H4">
        <v>18.952000000000002</v>
      </c>
      <c r="I4">
        <v>280.41000000000003</v>
      </c>
      <c r="J4">
        <f t="shared" si="0"/>
        <v>18.952000000000002</v>
      </c>
      <c r="K4">
        <v>76.547122299999998</v>
      </c>
      <c r="M4">
        <f t="shared" si="1"/>
        <v>2.0999999999997243E-2</v>
      </c>
      <c r="N4">
        <f t="shared" si="2"/>
        <v>0.31787769999999682</v>
      </c>
      <c r="O4">
        <f t="shared" ref="O4:O25" si="3">ABS(M4)</f>
        <v>2.0999999999997243E-2</v>
      </c>
      <c r="P4">
        <f t="shared" ref="P4:P25" si="4">ABS(N4)</f>
        <v>0.31787769999999682</v>
      </c>
      <c r="R4">
        <f>N4-Q2</f>
        <v>0.12967798999999683</v>
      </c>
      <c r="S4">
        <f>AVERAGE(M2:M26)</f>
        <v>-2.7644444444443516E-3</v>
      </c>
      <c r="T4">
        <f>AVERAGE(N3:N26)</f>
        <v>0.18819970972222111</v>
      </c>
    </row>
    <row r="5" spans="1:23" x14ac:dyDescent="0.3">
      <c r="A5">
        <v>4</v>
      </c>
      <c r="B5" s="1">
        <v>43291</v>
      </c>
      <c r="C5" s="3">
        <v>0.7696412037037037</v>
      </c>
      <c r="D5" s="6">
        <v>4.8611111111111112E-3</v>
      </c>
      <c r="E5" s="8">
        <v>0.76478009259259261</v>
      </c>
      <c r="F5">
        <v>46.216000000000001</v>
      </c>
      <c r="G5">
        <v>1.946</v>
      </c>
      <c r="H5">
        <v>46.13</v>
      </c>
      <c r="I5">
        <v>205.506</v>
      </c>
      <c r="J5">
        <f t="shared" si="0"/>
        <v>46.13</v>
      </c>
      <c r="K5">
        <v>1.5595600000000001</v>
      </c>
      <c r="M5">
        <f t="shared" si="1"/>
        <v>8.5999999999998522E-2</v>
      </c>
      <c r="N5">
        <f t="shared" si="2"/>
        <v>0.38643999999999989</v>
      </c>
      <c r="O5">
        <f t="shared" si="3"/>
        <v>8.5999999999998522E-2</v>
      </c>
      <c r="P5">
        <f t="shared" si="4"/>
        <v>0.38643999999999989</v>
      </c>
      <c r="R5">
        <f>N5-Q2</f>
        <v>0.1982402899999999</v>
      </c>
      <c r="S5" t="s">
        <v>33</v>
      </c>
    </row>
    <row r="6" spans="1:23" x14ac:dyDescent="0.3">
      <c r="A6">
        <v>5</v>
      </c>
      <c r="B6" s="1">
        <v>43291</v>
      </c>
      <c r="C6" s="2">
        <v>0.56965277777777779</v>
      </c>
      <c r="D6" s="5" t="s">
        <v>6</v>
      </c>
      <c r="E6" s="7">
        <v>0.76409722222222232</v>
      </c>
      <c r="F6" s="4">
        <v>8.0000000000000002E-3</v>
      </c>
      <c r="G6" s="4">
        <v>-70.054000000000002</v>
      </c>
      <c r="H6">
        <v>6.6000000000000003E-2</v>
      </c>
      <c r="I6">
        <v>133.45599999999999</v>
      </c>
      <c r="J6">
        <f t="shared" si="0"/>
        <v>6.6000000000000003E-2</v>
      </c>
      <c r="K6">
        <v>-70.243932000000001</v>
      </c>
      <c r="M6">
        <f t="shared" si="1"/>
        <v>-5.8000000000000003E-2</v>
      </c>
      <c r="N6">
        <f t="shared" si="2"/>
        <v>0.18993199999999888</v>
      </c>
      <c r="O6">
        <f t="shared" si="3"/>
        <v>5.8000000000000003E-2</v>
      </c>
      <c r="P6">
        <f t="shared" si="4"/>
        <v>0.18993199999999888</v>
      </c>
      <c r="R6">
        <f>N6-Q2</f>
        <v>1.7322899999988872E-3</v>
      </c>
      <c r="S6">
        <f>AVERAGE(R3:R26)</f>
        <v>-2.7777889710645098E-10</v>
      </c>
    </row>
    <row r="7" spans="1:23" x14ac:dyDescent="0.3">
      <c r="A7">
        <v>6</v>
      </c>
      <c r="B7" s="1">
        <v>43292</v>
      </c>
      <c r="C7" s="2">
        <v>0.94918981481481479</v>
      </c>
      <c r="D7" s="5" t="s">
        <v>13</v>
      </c>
      <c r="E7" s="7">
        <v>0.38113425925925926</v>
      </c>
      <c r="F7">
        <f>62+45/60+24/3600</f>
        <v>62.756666666666668</v>
      </c>
      <c r="G7">
        <f>-155-40/60-32/3600</f>
        <v>-155.67555555555555</v>
      </c>
      <c r="H7">
        <v>62.752000000000002</v>
      </c>
      <c r="I7">
        <v>271.88900000000001</v>
      </c>
      <c r="J7">
        <f t="shared" si="0"/>
        <v>62.752000000000002</v>
      </c>
      <c r="K7">
        <f>204.46186-360</f>
        <v>-155.53814</v>
      </c>
      <c r="M7">
        <f t="shared" si="1"/>
        <v>4.6666666666652645E-3</v>
      </c>
      <c r="N7">
        <f t="shared" si="2"/>
        <v>-0.13741555555554896</v>
      </c>
      <c r="O7">
        <f t="shared" si="3"/>
        <v>4.6666666666652645E-3</v>
      </c>
      <c r="P7">
        <f t="shared" si="4"/>
        <v>0.13741555555554896</v>
      </c>
      <c r="R7">
        <f>N7-Q2</f>
        <v>-0.32561526555554898</v>
      </c>
    </row>
    <row r="8" spans="1:23" x14ac:dyDescent="0.3">
      <c r="A8">
        <v>7</v>
      </c>
      <c r="B8" s="1">
        <v>43293</v>
      </c>
      <c r="C8" s="2">
        <v>0.51134259259259263</v>
      </c>
      <c r="D8" s="6">
        <v>0.12916666666666668</v>
      </c>
      <c r="E8" s="8">
        <v>0.38217592592592592</v>
      </c>
      <c r="F8">
        <f>8+16/60+12/3600</f>
        <v>8.2700000000000014</v>
      </c>
      <c r="G8">
        <f>46+42/60+9/3600</f>
        <v>46.702500000000001</v>
      </c>
      <c r="H8">
        <v>8.3149999999999995</v>
      </c>
      <c r="I8">
        <v>114.051</v>
      </c>
      <c r="J8">
        <f t="shared" si="0"/>
        <v>8.3149999999999995</v>
      </c>
      <c r="K8">
        <v>46.623899999999999</v>
      </c>
      <c r="M8">
        <f t="shared" si="1"/>
        <v>-4.4999999999998153E-2</v>
      </c>
      <c r="N8">
        <f t="shared" si="2"/>
        <v>7.8600000000001558E-2</v>
      </c>
      <c r="O8">
        <f t="shared" si="3"/>
        <v>4.4999999999998153E-2</v>
      </c>
      <c r="P8">
        <f t="shared" si="4"/>
        <v>7.8600000000001558E-2</v>
      </c>
      <c r="R8">
        <f>N8-Q2</f>
        <v>-0.10959970999999843</v>
      </c>
    </row>
    <row r="9" spans="1:23" x14ac:dyDescent="0.3">
      <c r="A9">
        <v>8</v>
      </c>
      <c r="B9" s="1">
        <v>43293</v>
      </c>
      <c r="C9" s="2">
        <v>0.85188657407407409</v>
      </c>
      <c r="D9" s="6">
        <v>0.47013888888888888</v>
      </c>
      <c r="E9" s="8">
        <v>0.38174768518518515</v>
      </c>
      <c r="F9">
        <f>-44-16/60-12/3600</f>
        <v>-44.269999999999996</v>
      </c>
      <c r="G9">
        <f>169+17/60+50/3600</f>
        <v>169.29722222222222</v>
      </c>
      <c r="H9">
        <v>-44.213999999999999</v>
      </c>
      <c r="I9">
        <v>236.57300000000001</v>
      </c>
      <c r="J9">
        <f t="shared" si="0"/>
        <v>-44.213999999999999</v>
      </c>
      <c r="K9">
        <v>169.14590000000001</v>
      </c>
      <c r="M9">
        <f t="shared" si="1"/>
        <v>-5.5999999999997385E-2</v>
      </c>
      <c r="N9">
        <f t="shared" si="2"/>
        <v>0.15132222222220548</v>
      </c>
      <c r="O9">
        <f t="shared" si="3"/>
        <v>5.5999999999997385E-2</v>
      </c>
      <c r="P9">
        <f t="shared" si="4"/>
        <v>0.15132222222220548</v>
      </c>
      <c r="R9">
        <f>N9-Q2</f>
        <v>-3.687748777779451E-2</v>
      </c>
    </row>
    <row r="10" spans="1:23" x14ac:dyDescent="0.3">
      <c r="A10">
        <v>9</v>
      </c>
      <c r="B10" s="1">
        <v>43293</v>
      </c>
      <c r="C10" s="2">
        <v>8.4861111111111109E-2</v>
      </c>
      <c r="D10" s="6">
        <v>0.41319444444444442</v>
      </c>
      <c r="E10" s="8">
        <v>0.71333333333333337</v>
      </c>
      <c r="F10">
        <f>-30-38/60-55/3600</f>
        <v>-30.648611111111112</v>
      </c>
      <c r="G10">
        <f>148+51/60+53/3600</f>
        <v>148.86472222222221</v>
      </c>
      <c r="H10">
        <v>-30.73</v>
      </c>
      <c r="I10">
        <v>319.791</v>
      </c>
      <c r="J10">
        <f>H10</f>
        <v>-30.73</v>
      </c>
      <c r="K10">
        <f>180-31.036</f>
        <v>148.964</v>
      </c>
      <c r="M10">
        <f>F10-J10</f>
        <v>8.1388888888888289E-2</v>
      </c>
      <c r="N10">
        <f>G10-K10</f>
        <v>-9.9277777777786014E-2</v>
      </c>
      <c r="O10">
        <f t="shared" si="3"/>
        <v>8.1388888888888289E-2</v>
      </c>
      <c r="P10">
        <f t="shared" si="4"/>
        <v>9.9277777777786014E-2</v>
      </c>
      <c r="R10">
        <f>N10-Q2</f>
        <v>-0.28747748777778603</v>
      </c>
    </row>
    <row r="11" spans="1:23" x14ac:dyDescent="0.3">
      <c r="A11">
        <v>10</v>
      </c>
      <c r="B11" s="1">
        <v>43293</v>
      </c>
      <c r="C11" s="2">
        <v>0.66810185185185178</v>
      </c>
      <c r="D11" s="6">
        <v>0.28611111111111115</v>
      </c>
      <c r="E11" s="8">
        <v>0.38199074074074074</v>
      </c>
      <c r="F11">
        <f>44+16/60+12/3600</f>
        <v>44.269999999999996</v>
      </c>
      <c r="G11">
        <f>103+8/60+6/3600</f>
        <v>103.13500000000001</v>
      </c>
      <c r="H11">
        <v>44.374000000000002</v>
      </c>
      <c r="I11">
        <v>170.482</v>
      </c>
      <c r="J11">
        <f t="shared" si="0"/>
        <v>44.374000000000002</v>
      </c>
      <c r="K11">
        <v>103.0549</v>
      </c>
      <c r="M11">
        <f t="shared" si="1"/>
        <v>-0.10400000000000631</v>
      </c>
      <c r="N11">
        <f t="shared" si="2"/>
        <v>8.0100000000001614E-2</v>
      </c>
      <c r="O11">
        <f t="shared" si="3"/>
        <v>0.10400000000000631</v>
      </c>
      <c r="P11">
        <f t="shared" si="4"/>
        <v>8.0100000000001614E-2</v>
      </c>
      <c r="R11">
        <f>N11-Q2</f>
        <v>-0.10809970999999838</v>
      </c>
    </row>
    <row r="12" spans="1:23" x14ac:dyDescent="0.3">
      <c r="A12">
        <v>11</v>
      </c>
      <c r="B12" s="1">
        <v>43293</v>
      </c>
      <c r="C12" s="2">
        <v>0.19244212962962962</v>
      </c>
      <c r="D12" s="5" t="s">
        <v>14</v>
      </c>
      <c r="E12" s="7">
        <v>0.38133101851851853</v>
      </c>
      <c r="F12">
        <v>54</v>
      </c>
      <c r="G12">
        <f>-68-6/60-29/3600</f>
        <v>-68.108055555555552</v>
      </c>
      <c r="H12">
        <v>53.895000000000003</v>
      </c>
      <c r="I12">
        <v>359.25400000000002</v>
      </c>
      <c r="J12">
        <f t="shared" si="0"/>
        <v>53.895000000000003</v>
      </c>
      <c r="K12">
        <f>291.71486-360</f>
        <v>-68.285140000000013</v>
      </c>
      <c r="M12">
        <f>F12-J12</f>
        <v>0.10499999999999687</v>
      </c>
      <c r="N12">
        <f>G12-K12</f>
        <v>0.17708444444446059</v>
      </c>
      <c r="O12">
        <f t="shared" si="3"/>
        <v>0.10499999999999687</v>
      </c>
      <c r="P12">
        <f t="shared" si="4"/>
        <v>0.17708444444446059</v>
      </c>
      <c r="R12">
        <f>N12-Q2</f>
        <v>-1.1115265555539405E-2</v>
      </c>
    </row>
    <row r="13" spans="1:23" x14ac:dyDescent="0.3">
      <c r="A13">
        <v>12</v>
      </c>
      <c r="B13" s="1">
        <v>43293</v>
      </c>
      <c r="C13" s="2">
        <v>0.10054398148148148</v>
      </c>
      <c r="D13" s="5" t="s">
        <v>15</v>
      </c>
      <c r="E13" s="7">
        <v>0.38109953703703708</v>
      </c>
      <c r="F13">
        <f>-27-43/60-47/3600</f>
        <v>-27.729722222222222</v>
      </c>
      <c r="G13">
        <f>-101-11/60-21/3600</f>
        <v>-101.18916666666667</v>
      </c>
      <c r="H13">
        <v>-27.818000000000001</v>
      </c>
      <c r="I13">
        <v>326.142</v>
      </c>
      <c r="J13">
        <f t="shared" si="0"/>
        <v>-27.818000000000001</v>
      </c>
      <c r="K13">
        <f>258.7149-360</f>
        <v>-101.2851</v>
      </c>
      <c r="M13">
        <f t="shared" si="1"/>
        <v>8.8277777777779676E-2</v>
      </c>
      <c r="N13">
        <f t="shared" si="2"/>
        <v>9.5933333333334758E-2</v>
      </c>
      <c r="O13">
        <f t="shared" si="3"/>
        <v>8.8277777777779676E-2</v>
      </c>
      <c r="P13">
        <f t="shared" si="4"/>
        <v>9.5933333333334758E-2</v>
      </c>
      <c r="R13">
        <f>N13-Q2</f>
        <v>-9.2266376666665234E-2</v>
      </c>
    </row>
    <row r="14" spans="1:23" x14ac:dyDescent="0.3">
      <c r="A14">
        <v>13</v>
      </c>
      <c r="B14" s="1">
        <v>43293</v>
      </c>
      <c r="C14" s="2">
        <v>0.26811342592592591</v>
      </c>
      <c r="D14" s="5" t="s">
        <v>16</v>
      </c>
      <c r="E14" s="7">
        <v>0.38130787037037034</v>
      </c>
      <c r="F14">
        <f>72+29/60+11/3600</f>
        <v>72.486388888888897</v>
      </c>
      <c r="G14">
        <f>-40-51/60-53/3600</f>
        <v>-40.864722222222227</v>
      </c>
      <c r="H14">
        <v>72.394000000000005</v>
      </c>
      <c r="I14">
        <v>26.344000000000001</v>
      </c>
      <c r="J14">
        <f t="shared" si="0"/>
        <v>72.394000000000005</v>
      </c>
      <c r="K14">
        <v>-41.083100000000002</v>
      </c>
      <c r="M14">
        <f t="shared" si="1"/>
        <v>9.2388888888891074E-2</v>
      </c>
      <c r="N14">
        <f t="shared" si="2"/>
        <v>0.2183777777777749</v>
      </c>
      <c r="O14">
        <f t="shared" si="3"/>
        <v>9.2388888888891074E-2</v>
      </c>
      <c r="P14">
        <f t="shared" si="4"/>
        <v>0.2183777777777749</v>
      </c>
      <c r="R14">
        <f>N14-Q2</f>
        <v>3.0178067777774903E-2</v>
      </c>
    </row>
    <row r="15" spans="1:23" x14ac:dyDescent="0.3">
      <c r="A15">
        <v>14</v>
      </c>
      <c r="B15" s="1">
        <v>43293</v>
      </c>
      <c r="C15" s="2">
        <v>0.37892361111111111</v>
      </c>
      <c r="D15" s="5" t="s">
        <v>17</v>
      </c>
      <c r="E15" s="7">
        <v>0.38100694444444444</v>
      </c>
      <c r="F15">
        <f>29/60+11/3600</f>
        <v>0.48638888888888887</v>
      </c>
      <c r="G15">
        <f>-58/60-22/3600</f>
        <v>-0.97277777777777774</v>
      </c>
      <c r="H15">
        <v>0.44600000000000001</v>
      </c>
      <c r="I15">
        <v>66.388000000000005</v>
      </c>
      <c r="J15">
        <f t="shared" si="0"/>
        <v>0.44600000000000001</v>
      </c>
      <c r="K15">
        <v>-1.0390999999999999</v>
      </c>
      <c r="M15">
        <f t="shared" si="1"/>
        <v>4.0388888888888863E-2</v>
      </c>
      <c r="N15">
        <f t="shared" si="2"/>
        <v>6.6322222222222171E-2</v>
      </c>
      <c r="O15">
        <f t="shared" si="3"/>
        <v>4.0388888888888863E-2</v>
      </c>
      <c r="P15">
        <f t="shared" si="4"/>
        <v>6.6322222222222171E-2</v>
      </c>
      <c r="R15">
        <f>N15-Q2</f>
        <v>-0.12187748777777782</v>
      </c>
    </row>
    <row r="16" spans="1:23" x14ac:dyDescent="0.3">
      <c r="A16">
        <v>15</v>
      </c>
      <c r="B16" s="1">
        <v>43293</v>
      </c>
      <c r="C16" s="2">
        <v>0.57350694444444439</v>
      </c>
      <c r="D16" s="6">
        <v>0.19166666666666665</v>
      </c>
      <c r="E16" s="8">
        <v>0.38184027777777779</v>
      </c>
      <c r="F16">
        <f>29/60+11/3600</f>
        <v>0.48638888888888887</v>
      </c>
      <c r="G16">
        <f>69+4/60+51/3600</f>
        <v>69.080833333333331</v>
      </c>
      <c r="H16">
        <v>0.56399999999999995</v>
      </c>
      <c r="I16">
        <v>136.44300000000001</v>
      </c>
      <c r="J16">
        <f t="shared" si="0"/>
        <v>0.56399999999999995</v>
      </c>
      <c r="K16">
        <v>69.015900000000002</v>
      </c>
      <c r="M16">
        <f t="shared" si="1"/>
        <v>-7.7611111111111075E-2</v>
      </c>
      <c r="N16">
        <f t="shared" si="2"/>
        <v>6.4933333333328846E-2</v>
      </c>
      <c r="O16">
        <f t="shared" si="3"/>
        <v>7.7611111111111075E-2</v>
      </c>
      <c r="P16">
        <f t="shared" si="4"/>
        <v>6.4933333333328846E-2</v>
      </c>
      <c r="R16">
        <f>N16-Q2</f>
        <v>-0.12326637666667115</v>
      </c>
    </row>
    <row r="17" spans="1:18" x14ac:dyDescent="0.3">
      <c r="A17">
        <v>16</v>
      </c>
      <c r="B17" s="1">
        <v>43293</v>
      </c>
      <c r="C17" s="2">
        <v>0.68040509259259263</v>
      </c>
      <c r="D17" s="5" t="s">
        <v>26</v>
      </c>
      <c r="E17" s="2">
        <v>0.888738425925926</v>
      </c>
      <c r="F17">
        <f>-46-12/60-58/3600</f>
        <v>-46.216111111111111</v>
      </c>
      <c r="G17">
        <f>-70-3/60-14/3600</f>
        <v>-70.053888888888892</v>
      </c>
      <c r="H17">
        <v>-46.112000000000002</v>
      </c>
      <c r="I17">
        <v>180.36799999999999</v>
      </c>
      <c r="J17">
        <f t="shared" si="0"/>
        <v>-46.112000000000002</v>
      </c>
      <c r="K17">
        <v>-70.296999999999997</v>
      </c>
      <c r="M17">
        <f t="shared" si="1"/>
        <v>-0.10411111111110927</v>
      </c>
      <c r="N17">
        <f t="shared" si="2"/>
        <v>0.24311111111110506</v>
      </c>
      <c r="O17">
        <f t="shared" si="3"/>
        <v>0.10411111111110927</v>
      </c>
      <c r="P17">
        <f t="shared" si="4"/>
        <v>0.24311111111110506</v>
      </c>
      <c r="R17">
        <f>N17-Q2</f>
        <v>5.4911401111105068E-2</v>
      </c>
    </row>
    <row r="18" spans="1:18" x14ac:dyDescent="0.3">
      <c r="A18">
        <v>17</v>
      </c>
      <c r="B18" s="1">
        <v>43294</v>
      </c>
      <c r="C18" s="2">
        <v>0.23520833333333332</v>
      </c>
      <c r="D18" s="9">
        <v>9.7222222222222224E-2</v>
      </c>
      <c r="E18" s="2">
        <v>0.13798611111111111</v>
      </c>
      <c r="F18">
        <f>10+0.2+58/3600</f>
        <v>10.216111111111111</v>
      </c>
      <c r="G18">
        <f>35+1/60+37/3600</f>
        <v>35.026944444444446</v>
      </c>
      <c r="H18">
        <v>10.116</v>
      </c>
      <c r="I18">
        <v>15.396000000000001</v>
      </c>
      <c r="J18">
        <f t="shared" si="0"/>
        <v>10.116</v>
      </c>
      <c r="K18">
        <v>34.756</v>
      </c>
      <c r="M18">
        <f t="shared" si="1"/>
        <v>0.10011111111111148</v>
      </c>
      <c r="N18">
        <f t="shared" si="2"/>
        <v>0.27094444444444576</v>
      </c>
      <c r="O18">
        <f t="shared" si="3"/>
        <v>0.10011111111111148</v>
      </c>
      <c r="P18">
        <f t="shared" si="4"/>
        <v>0.27094444444444576</v>
      </c>
      <c r="R18">
        <f>N18-Q2</f>
        <v>8.2744734444445772E-2</v>
      </c>
    </row>
    <row r="19" spans="1:18" x14ac:dyDescent="0.3">
      <c r="A19">
        <v>18</v>
      </c>
      <c r="B19" s="1">
        <v>43296</v>
      </c>
      <c r="C19" s="2">
        <v>0.21444444444444444</v>
      </c>
      <c r="D19" s="6">
        <v>0.23472222222222219</v>
      </c>
      <c r="E19" s="2">
        <v>0.97972222222222216</v>
      </c>
      <c r="F19">
        <f>-62-45/60-24/3600</f>
        <v>-62.756666666666668</v>
      </c>
      <c r="G19">
        <f>84+38/60+55/3600</f>
        <v>84.648611111111123</v>
      </c>
      <c r="H19">
        <v>-62.86</v>
      </c>
      <c r="I19">
        <v>9.782</v>
      </c>
      <c r="J19">
        <f t="shared" si="0"/>
        <v>-62.86</v>
      </c>
      <c r="K19">
        <v>84.302000000000007</v>
      </c>
      <c r="M19">
        <f t="shared" si="1"/>
        <v>0.10333333333333172</v>
      </c>
      <c r="N19">
        <f t="shared" si="2"/>
        <v>0.34661111111111609</v>
      </c>
      <c r="O19">
        <f t="shared" si="3"/>
        <v>0.10333333333333172</v>
      </c>
      <c r="P19">
        <f t="shared" si="4"/>
        <v>0.34661111111111609</v>
      </c>
      <c r="R19">
        <f>N19-Q2</f>
        <v>0.1584114011111161</v>
      </c>
    </row>
    <row r="20" spans="1:18" x14ac:dyDescent="0.3">
      <c r="A20">
        <v>19</v>
      </c>
      <c r="B20" s="1">
        <v>43296</v>
      </c>
      <c r="C20" s="2">
        <v>0.99446759259259254</v>
      </c>
      <c r="D20" s="5" t="s">
        <v>27</v>
      </c>
      <c r="E20" s="2">
        <v>7.5023148148148144E-2</v>
      </c>
      <c r="F20">
        <f>29+40/60+32/3600</f>
        <v>29.675555555555558</v>
      </c>
      <c r="G20">
        <f>-29-11/60-21/3600</f>
        <v>-29.189166666666665</v>
      </c>
      <c r="H20">
        <v>29.634</v>
      </c>
      <c r="I20">
        <v>291.68</v>
      </c>
      <c r="J20">
        <f t="shared" si="0"/>
        <v>29.634</v>
      </c>
      <c r="K20">
        <v>-29.187999999999999</v>
      </c>
      <c r="M20">
        <f t="shared" si="1"/>
        <v>4.1555555555557788E-2</v>
      </c>
      <c r="N20">
        <f t="shared" si="2"/>
        <v>-1.1666666666663161E-3</v>
      </c>
      <c r="O20">
        <f t="shared" si="3"/>
        <v>4.1555555555557788E-2</v>
      </c>
      <c r="P20">
        <f t="shared" si="4"/>
        <v>1.1666666666663161E-3</v>
      </c>
      <c r="R20">
        <f>N20-Q2</f>
        <v>-0.18936637666666631</v>
      </c>
    </row>
    <row r="21" spans="1:18" x14ac:dyDescent="0.3">
      <c r="A21">
        <v>20</v>
      </c>
      <c r="B21" s="1">
        <v>43296</v>
      </c>
      <c r="C21" s="2">
        <v>0.80533564814814806</v>
      </c>
      <c r="D21" s="5" t="s">
        <v>28</v>
      </c>
      <c r="E21" s="2">
        <v>0.16158564814814816</v>
      </c>
      <c r="F21">
        <f>-17-1/60-37/3600</f>
        <v>-17.026944444444442</v>
      </c>
      <c r="G21">
        <f>-128-25/60-56/3600</f>
        <v>-128.43222222222221</v>
      </c>
      <c r="H21">
        <v>-16.952999999999999</v>
      </c>
      <c r="I21">
        <v>223.59899999999999</v>
      </c>
      <c r="J21">
        <f t="shared" si="0"/>
        <v>-16.952999999999999</v>
      </c>
      <c r="K21">
        <v>-128.517</v>
      </c>
      <c r="M21">
        <f t="shared" si="1"/>
        <v>-7.3944444444443036E-2</v>
      </c>
      <c r="N21">
        <f t="shared" si="2"/>
        <v>8.4777777777787833E-2</v>
      </c>
      <c r="O21">
        <f t="shared" si="3"/>
        <v>7.3944444444443036E-2</v>
      </c>
      <c r="P21">
        <f t="shared" si="4"/>
        <v>8.4777777777787833E-2</v>
      </c>
      <c r="R21">
        <f>N21-Q2</f>
        <v>-0.10342193222221216</v>
      </c>
    </row>
    <row r="22" spans="1:18" x14ac:dyDescent="0.3">
      <c r="A22">
        <v>21</v>
      </c>
      <c r="B22" s="1">
        <v>43299</v>
      </c>
      <c r="C22" s="2">
        <v>0.95324074074074072</v>
      </c>
      <c r="D22" s="6">
        <v>0.46458333333333335</v>
      </c>
      <c r="E22" s="2">
        <v>0.48865740740740743</v>
      </c>
      <c r="F22">
        <f>74+25/60+56/3600</f>
        <v>74.432222222222222</v>
      </c>
      <c r="G22">
        <f>167+21/60+4/3600</f>
        <v>167.35111111111109</v>
      </c>
      <c r="H22">
        <v>74.412999999999997</v>
      </c>
      <c r="I22">
        <v>279.53199999999998</v>
      </c>
      <c r="J22">
        <f t="shared" si="0"/>
        <v>74.412999999999997</v>
      </c>
      <c r="K22">
        <v>167.37700000000001</v>
      </c>
      <c r="M22">
        <f t="shared" si="1"/>
        <v>1.9222222222225582E-2</v>
      </c>
      <c r="N22">
        <f t="shared" si="2"/>
        <v>-2.5888888888914607E-2</v>
      </c>
      <c r="O22">
        <f t="shared" si="3"/>
        <v>1.9222222222225582E-2</v>
      </c>
      <c r="P22">
        <f t="shared" si="4"/>
        <v>2.5888888888914607E-2</v>
      </c>
      <c r="R22">
        <f>N22-Q2</f>
        <v>-0.2140885988889146</v>
      </c>
    </row>
    <row r="23" spans="1:18" x14ac:dyDescent="0.3">
      <c r="A23">
        <v>22</v>
      </c>
      <c r="B23" s="1">
        <v>43299</v>
      </c>
      <c r="C23" s="2">
        <v>0.81516203703703705</v>
      </c>
      <c r="D23" s="6">
        <v>0.31319444444444444</v>
      </c>
      <c r="E23" s="2">
        <v>0.5019675925925926</v>
      </c>
      <c r="F23">
        <f>9+14/60+35/3600</f>
        <v>9.2430555555555554</v>
      </c>
      <c r="G23">
        <f>112+51/60+53/3600</f>
        <v>112.86472222222221</v>
      </c>
      <c r="H23">
        <v>9.31</v>
      </c>
      <c r="I23">
        <v>229.48400000000001</v>
      </c>
      <c r="J23">
        <f t="shared" si="0"/>
        <v>9.31</v>
      </c>
      <c r="K23">
        <v>112.524</v>
      </c>
      <c r="M23">
        <f t="shared" si="1"/>
        <v>-6.6944444444445139E-2</v>
      </c>
      <c r="N23">
        <f t="shared" si="2"/>
        <v>0.34072222222221171</v>
      </c>
      <c r="O23">
        <f t="shared" si="3"/>
        <v>6.6944444444445139E-2</v>
      </c>
      <c r="P23">
        <f t="shared" si="4"/>
        <v>0.34072222222221171</v>
      </c>
      <c r="R23">
        <f>N23-Q2</f>
        <v>0.15252251222221172</v>
      </c>
    </row>
    <row r="24" spans="1:18" x14ac:dyDescent="0.3">
      <c r="A24">
        <v>23</v>
      </c>
      <c r="B24" s="1">
        <v>43300</v>
      </c>
      <c r="C24" s="2">
        <v>0.43663194444444442</v>
      </c>
      <c r="D24" s="5" t="s">
        <v>29</v>
      </c>
      <c r="E24" s="2">
        <v>0.66302083333333328</v>
      </c>
      <c r="F24">
        <f>25+47/60+1/3600</f>
        <v>25.783611111111114</v>
      </c>
      <c r="G24">
        <f>-81-43/60-47/3600</f>
        <v>-81.729722222222222</v>
      </c>
      <c r="H24">
        <v>25.792999999999999</v>
      </c>
      <c r="I24">
        <v>94.293000000000006</v>
      </c>
      <c r="J24">
        <f t="shared" si="0"/>
        <v>25.792999999999999</v>
      </c>
      <c r="K24">
        <v>-81.790000000000006</v>
      </c>
      <c r="M24">
        <f t="shared" si="1"/>
        <v>-9.3888888888855604E-3</v>
      </c>
      <c r="N24">
        <f t="shared" si="2"/>
        <v>6.0277777777784536E-2</v>
      </c>
      <c r="O24">
        <f t="shared" si="3"/>
        <v>9.3888888888855604E-3</v>
      </c>
      <c r="P24">
        <f t="shared" si="4"/>
        <v>6.0277777777784536E-2</v>
      </c>
      <c r="R24">
        <f>N24-Q2</f>
        <v>-0.12792193222221546</v>
      </c>
    </row>
    <row r="25" spans="1:18" x14ac:dyDescent="0.3">
      <c r="A25">
        <v>24</v>
      </c>
      <c r="B25" s="1">
        <v>43300</v>
      </c>
      <c r="C25" s="2">
        <v>0.73392361111111104</v>
      </c>
      <c r="D25" s="6">
        <v>7.013888888888889E-2</v>
      </c>
      <c r="E25" s="2">
        <v>0.66378472222222229</v>
      </c>
      <c r="F25">
        <f>-61-47/60-1/3600</f>
        <v>-61.783611111111107</v>
      </c>
      <c r="G25">
        <f>25+17/60+50/3600</f>
        <v>25.297222222222224</v>
      </c>
      <c r="H25">
        <v>-61.686999999999998</v>
      </c>
      <c r="I25">
        <v>201.297</v>
      </c>
      <c r="J25">
        <f t="shared" si="0"/>
        <v>-61.686999999999998</v>
      </c>
      <c r="K25">
        <v>24.937999999999999</v>
      </c>
      <c r="M25">
        <f t="shared" si="1"/>
        <v>-9.6611111111108983E-2</v>
      </c>
      <c r="N25">
        <f t="shared" si="2"/>
        <v>0.35922222222222544</v>
      </c>
      <c r="O25">
        <f t="shared" si="3"/>
        <v>9.6611111111108983E-2</v>
      </c>
      <c r="P25">
        <f t="shared" si="4"/>
        <v>0.35922222222222544</v>
      </c>
      <c r="R25">
        <f>N25-Q2</f>
        <v>0.17102251222222545</v>
      </c>
    </row>
    <row r="26" spans="1:18" x14ac:dyDescent="0.3">
      <c r="A26">
        <v>25</v>
      </c>
      <c r="B26" s="1">
        <v>44496</v>
      </c>
      <c r="C26" s="2">
        <v>0.17135416666666667</v>
      </c>
      <c r="D26" s="5" t="s">
        <v>30</v>
      </c>
      <c r="E26" s="2">
        <v>0.2873263888888889</v>
      </c>
      <c r="F26">
        <f>78+19/60+27/3600</f>
        <v>78.324166666666656</v>
      </c>
      <c r="G26">
        <f>-41-50/60-16/3600</f>
        <v>-41.837777777777781</v>
      </c>
      <c r="H26">
        <v>78.337999999999994</v>
      </c>
      <c r="I26">
        <v>96.67</v>
      </c>
      <c r="J26">
        <f t="shared" si="0"/>
        <v>78.337999999999994</v>
      </c>
      <c r="K26">
        <v>-42.627000000000002</v>
      </c>
      <c r="M26">
        <f t="shared" si="1"/>
        <v>-1.3833333333337805E-2</v>
      </c>
      <c r="N26">
        <f t="shared" ref="N26" si="5">G26-K26</f>
        <v>0.7892222222222216</v>
      </c>
      <c r="O26">
        <f t="shared" ref="O26" si="6">ABS(M26)</f>
        <v>1.3833333333337805E-2</v>
      </c>
      <c r="P26">
        <f t="shared" ref="P26" si="7">ABS(N26)</f>
        <v>0.7892222222222216</v>
      </c>
      <c r="R26">
        <f>N26-Q2</f>
        <v>0.60102251222222158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2018-07-12T23:04:50Z</dcterms:modified>
</cp:coreProperties>
</file>